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5" yWindow="-15" windowWidth="25260" windowHeight="6150" activeTab="3"/>
  </bookViews>
  <sheets>
    <sheet name="Titulní list" sheetId="1" r:id="rId1"/>
    <sheet name="Rekapitulace" sheetId="3" r:id="rId2"/>
    <sheet name="Položky" sheetId="2" r:id="rId3"/>
    <sheet name="Výkop pro hromosvod" sheetId="4" r:id="rId4"/>
    <sheet name="Seznam figur" sheetId="5" r:id="rId5"/>
  </sheets>
  <externalReferences>
    <externalReference r:id="rId6"/>
  </externalReferences>
  <definedNames>
    <definedName name="_xlnm._FilterDatabase" localSheetId="3" hidden="1">'Výkop pro hromosvod'!$C$90:$K$147</definedName>
    <definedName name="_xlnm.Print_Titles" localSheetId="4">'Seznam figur'!$9:$9</definedName>
    <definedName name="_xlnm.Print_Titles" localSheetId="3">'Výkop pro hromosvod'!$90:$90</definedName>
    <definedName name="_xlnm.Print_Area" localSheetId="4">'Seznam figur'!$C$4:$G$43</definedName>
    <definedName name="_xlnm.Print_Area" localSheetId="3">'Výkop pro hromosvod'!$C$4:$J$41,'Výkop pro hromosvod'!$C$47:$J$70,'Výkop pro hromosvod'!$C$76:$K$147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/>
  <c r="D23" i="3"/>
  <c r="C23"/>
  <c r="D20"/>
  <c r="C20"/>
  <c r="BK147" i="4"/>
  <c r="BI147"/>
  <c r="BH147"/>
  <c r="BG147"/>
  <c r="BF147"/>
  <c r="BE147"/>
  <c r="T147"/>
  <c r="T146" s="1"/>
  <c r="R147"/>
  <c r="P147"/>
  <c r="J147"/>
  <c r="BK146"/>
  <c r="R146"/>
  <c r="P146"/>
  <c r="J146"/>
  <c r="BK145"/>
  <c r="BI145"/>
  <c r="BH145"/>
  <c r="BG145"/>
  <c r="BF145"/>
  <c r="T145"/>
  <c r="T143" s="1"/>
  <c r="R145"/>
  <c r="P145"/>
  <c r="J145"/>
  <c r="BE145" s="1"/>
  <c r="BK144"/>
  <c r="BK143" s="1"/>
  <c r="J143" s="1"/>
  <c r="J68" s="1"/>
  <c r="BI144"/>
  <c r="BH144"/>
  <c r="BG144"/>
  <c r="BF144"/>
  <c r="BE144"/>
  <c r="T144"/>
  <c r="R144"/>
  <c r="P144"/>
  <c r="P143" s="1"/>
  <c r="J144"/>
  <c r="R143"/>
  <c r="BK142"/>
  <c r="BI142"/>
  <c r="BH142"/>
  <c r="BG142"/>
  <c r="BF142"/>
  <c r="T142"/>
  <c r="R142"/>
  <c r="P142"/>
  <c r="J142"/>
  <c r="BE142" s="1"/>
  <c r="BK141"/>
  <c r="BI141"/>
  <c r="BH141"/>
  <c r="BG141"/>
  <c r="BF141"/>
  <c r="T141"/>
  <c r="R141"/>
  <c r="P141"/>
  <c r="J141"/>
  <c r="BE141" s="1"/>
  <c r="BK140"/>
  <c r="BI140"/>
  <c r="BH140"/>
  <c r="BG140"/>
  <c r="BF140"/>
  <c r="BE140"/>
  <c r="T140"/>
  <c r="R140"/>
  <c r="P140"/>
  <c r="J140"/>
  <c r="BK139"/>
  <c r="BK138" s="1"/>
  <c r="J138" s="1"/>
  <c r="J67" s="1"/>
  <c r="BI139"/>
  <c r="BH139"/>
  <c r="BG139"/>
  <c r="BF139"/>
  <c r="T139"/>
  <c r="R139"/>
  <c r="R138" s="1"/>
  <c r="P139"/>
  <c r="P138" s="1"/>
  <c r="J139"/>
  <c r="BE139" s="1"/>
  <c r="T138"/>
  <c r="BK136"/>
  <c r="BI136"/>
  <c r="BH136"/>
  <c r="BG136"/>
  <c r="BF136"/>
  <c r="BE136"/>
  <c r="T136"/>
  <c r="R136"/>
  <c r="P136"/>
  <c r="P134" s="1"/>
  <c r="J136"/>
  <c r="BK135"/>
  <c r="BI135"/>
  <c r="BH135"/>
  <c r="BG135"/>
  <c r="BF135"/>
  <c r="T135"/>
  <c r="T134" s="1"/>
  <c r="R135"/>
  <c r="R134" s="1"/>
  <c r="P135"/>
  <c r="J135"/>
  <c r="BE135" s="1"/>
  <c r="BK134"/>
  <c r="J134" s="1"/>
  <c r="J66" s="1"/>
  <c r="BK133"/>
  <c r="BI133"/>
  <c r="BH133"/>
  <c r="BG133"/>
  <c r="BF133"/>
  <c r="T133"/>
  <c r="R133"/>
  <c r="P133"/>
  <c r="J133"/>
  <c r="BE133" s="1"/>
  <c r="BK132"/>
  <c r="BI132"/>
  <c r="BH132"/>
  <c r="BG132"/>
  <c r="BF132"/>
  <c r="BE132"/>
  <c r="T132"/>
  <c r="R132"/>
  <c r="P132"/>
  <c r="J132"/>
  <c r="BK131"/>
  <c r="BI131"/>
  <c r="BH131"/>
  <c r="BG131"/>
  <c r="BF131"/>
  <c r="T131"/>
  <c r="R131"/>
  <c r="P131"/>
  <c r="J131"/>
  <c r="BE131" s="1"/>
  <c r="BK130"/>
  <c r="BI130"/>
  <c r="BH130"/>
  <c r="BG130"/>
  <c r="BF130"/>
  <c r="BE130"/>
  <c r="T130"/>
  <c r="R130"/>
  <c r="P130"/>
  <c r="J130"/>
  <c r="BK128"/>
  <c r="BI128"/>
  <c r="BH128"/>
  <c r="BG128"/>
  <c r="BF128"/>
  <c r="T128"/>
  <c r="R128"/>
  <c r="P128"/>
  <c r="J128"/>
  <c r="BE128" s="1"/>
  <c r="BK127"/>
  <c r="BI127"/>
  <c r="BH127"/>
  <c r="BG127"/>
  <c r="BF127"/>
  <c r="BE127"/>
  <c r="T127"/>
  <c r="R127"/>
  <c r="P127"/>
  <c r="J127"/>
  <c r="BK126"/>
  <c r="BI126"/>
  <c r="BH126"/>
  <c r="BG126"/>
  <c r="BF126"/>
  <c r="T126"/>
  <c r="R126"/>
  <c r="P126"/>
  <c r="J126"/>
  <c r="BE126" s="1"/>
  <c r="BK123"/>
  <c r="BI123"/>
  <c r="BH123"/>
  <c r="BG123"/>
  <c r="BF123"/>
  <c r="BE123"/>
  <c r="T123"/>
  <c r="R123"/>
  <c r="P123"/>
  <c r="J123"/>
  <c r="BK121"/>
  <c r="BI121"/>
  <c r="BH121"/>
  <c r="BG121"/>
  <c r="BF121"/>
  <c r="T121"/>
  <c r="R121"/>
  <c r="P121"/>
  <c r="J121"/>
  <c r="BE121" s="1"/>
  <c r="BK119"/>
  <c r="BI119"/>
  <c r="BH119"/>
  <c r="BG119"/>
  <c r="BF119"/>
  <c r="BE119"/>
  <c r="T119"/>
  <c r="R119"/>
  <c r="P119"/>
  <c r="J119"/>
  <c r="BK117"/>
  <c r="BI117"/>
  <c r="BH117"/>
  <c r="BG117"/>
  <c r="BF117"/>
  <c r="T117"/>
  <c r="R117"/>
  <c r="P117"/>
  <c r="J117"/>
  <c r="BE117" s="1"/>
  <c r="BK115"/>
  <c r="BI115"/>
  <c r="BH115"/>
  <c r="BG115"/>
  <c r="BF115"/>
  <c r="BE115"/>
  <c r="T115"/>
  <c r="R115"/>
  <c r="P115"/>
  <c r="J115"/>
  <c r="BK112"/>
  <c r="BI112"/>
  <c r="BH112"/>
  <c r="BG112"/>
  <c r="BF112"/>
  <c r="T112"/>
  <c r="R112"/>
  <c r="P112"/>
  <c r="J112"/>
  <c r="BE112" s="1"/>
  <c r="BK109"/>
  <c r="BI109"/>
  <c r="BH109"/>
  <c r="BG109"/>
  <c r="BF109"/>
  <c r="BE109"/>
  <c r="T109"/>
  <c r="R109"/>
  <c r="P109"/>
  <c r="J109"/>
  <c r="BK107"/>
  <c r="BI107"/>
  <c r="BH107"/>
  <c r="BG107"/>
  <c r="BF107"/>
  <c r="T107"/>
  <c r="R107"/>
  <c r="P107"/>
  <c r="J107"/>
  <c r="BE107" s="1"/>
  <c r="BK105"/>
  <c r="BI105"/>
  <c r="BH105"/>
  <c r="BG105"/>
  <c r="BF105"/>
  <c r="BE105"/>
  <c r="T105"/>
  <c r="R105"/>
  <c r="P105"/>
  <c r="J105"/>
  <c r="BK103"/>
  <c r="BI103"/>
  <c r="BH103"/>
  <c r="BG103"/>
  <c r="BF103"/>
  <c r="T103"/>
  <c r="R103"/>
  <c r="P103"/>
  <c r="J103"/>
  <c r="BE103" s="1"/>
  <c r="BK99"/>
  <c r="BI99"/>
  <c r="BH99"/>
  <c r="BG99"/>
  <c r="BF99"/>
  <c r="BE99"/>
  <c r="T99"/>
  <c r="R99"/>
  <c r="P99"/>
  <c r="J99"/>
  <c r="BK98"/>
  <c r="BI98"/>
  <c r="BH98"/>
  <c r="BG98"/>
  <c r="BF98"/>
  <c r="T98"/>
  <c r="R98"/>
  <c r="P98"/>
  <c r="J98"/>
  <c r="BE98" s="1"/>
  <c r="BK97"/>
  <c r="BI97"/>
  <c r="BH97"/>
  <c r="BG97"/>
  <c r="BF97"/>
  <c r="BE97"/>
  <c r="T97"/>
  <c r="R97"/>
  <c r="P97"/>
  <c r="J97"/>
  <c r="BK96"/>
  <c r="BI96"/>
  <c r="BH96"/>
  <c r="BG96"/>
  <c r="F37" s="1"/>
  <c r="BF96"/>
  <c r="J36" s="1"/>
  <c r="T96"/>
  <c r="R96"/>
  <c r="P96"/>
  <c r="J96"/>
  <c r="BE96" s="1"/>
  <c r="BK94"/>
  <c r="BI94"/>
  <c r="F39" s="1"/>
  <c r="BH94"/>
  <c r="F38" s="1"/>
  <c r="BG94"/>
  <c r="BF94"/>
  <c r="BE94"/>
  <c r="T94"/>
  <c r="T93" s="1"/>
  <c r="T92" s="1"/>
  <c r="T91" s="1"/>
  <c r="R94"/>
  <c r="R93" s="1"/>
  <c r="R92" s="1"/>
  <c r="R91" s="1"/>
  <c r="P94"/>
  <c r="J94"/>
  <c r="BK93"/>
  <c r="BK92" s="1"/>
  <c r="P93"/>
  <c r="J88"/>
  <c r="F88"/>
  <c r="J87"/>
  <c r="F87"/>
  <c r="J85"/>
  <c r="F85"/>
  <c r="E83"/>
  <c r="E79"/>
  <c r="J69"/>
  <c r="J59"/>
  <c r="F59"/>
  <c r="J58"/>
  <c r="F58"/>
  <c r="J56"/>
  <c r="F56"/>
  <c r="E54"/>
  <c r="E50"/>
  <c r="J39"/>
  <c r="J38"/>
  <c r="J37"/>
  <c r="P92" l="1"/>
  <c r="P91" s="1"/>
  <c r="F35"/>
  <c r="J92"/>
  <c r="J64" s="1"/>
  <c r="BK91"/>
  <c r="J91" s="1"/>
  <c r="J35"/>
  <c r="F36"/>
  <c r="J93"/>
  <c r="J65" s="1"/>
  <c r="G28" i="2"/>
  <c r="J63" i="4" l="1"/>
  <c r="J32"/>
  <c r="J41" s="1"/>
  <c r="G58" i="2"/>
  <c r="D16" i="3" l="1"/>
  <c r="D12"/>
  <c r="C16"/>
  <c r="C12"/>
  <c r="G57" i="2"/>
  <c r="G56"/>
  <c r="G55"/>
  <c r="G54"/>
  <c r="G44"/>
  <c r="G43"/>
  <c r="G42"/>
  <c r="G41"/>
  <c r="G40"/>
  <c r="G39"/>
  <c r="G38"/>
  <c r="G37"/>
  <c r="G36"/>
  <c r="G35"/>
  <c r="G34"/>
  <c r="G33"/>
  <c r="G32"/>
  <c r="G31"/>
  <c r="G30"/>
  <c r="G29"/>
  <c r="G27"/>
  <c r="G26"/>
  <c r="G15"/>
  <c r="G14"/>
  <c r="G13"/>
  <c r="G12"/>
  <c r="G11"/>
  <c r="G10"/>
  <c r="G9"/>
  <c r="G8"/>
  <c r="G7"/>
  <c r="G6"/>
  <c r="G5"/>
  <c r="G4"/>
  <c r="G3"/>
  <c r="G61" l="1"/>
  <c r="G47"/>
  <c r="G18"/>
</calcChain>
</file>

<file path=xl/sharedStrings.xml><?xml version="1.0" encoding="utf-8"?>
<sst xmlns="http://schemas.openxmlformats.org/spreadsheetml/2006/main" count="1078" uniqueCount="386">
  <si>
    <t>Zakázka číslo:</t>
  </si>
  <si>
    <t>název:</t>
  </si>
  <si>
    <t>Stavební úpravy LNP Nemocnice Broumov, SO 03 Oprava střechy</t>
  </si>
  <si>
    <t>Investor:</t>
  </si>
  <si>
    <t>Královéhradecký kraj</t>
  </si>
  <si>
    <t>Pivovarské nám. 1245, 500 01 Hradec Králové</t>
  </si>
  <si>
    <t>Vypracoval:</t>
  </si>
  <si>
    <t>E-mail:</t>
  </si>
  <si>
    <t>Dne:</t>
  </si>
  <si>
    <t>24.05.2020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</si>
  <si>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</si>
  <si>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</si>
  <si>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</si>
  <si>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</si>
  <si>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</si>
  <si>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</si>
  <si>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</si>
  <si>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</si>
  <si>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</si>
  <si>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210220002</t>
  </si>
  <si>
    <t>uzem.na povrchu FeZn R=10 mm bez nátěr.ochr.posp.</t>
  </si>
  <si>
    <t>m</t>
  </si>
  <si>
    <t>210220021</t>
  </si>
  <si>
    <t>uzem. v zemi FeZn do 120 mm2 vč.svorek;propoj.aj.</t>
  </si>
  <si>
    <t>210220101</t>
  </si>
  <si>
    <t>svodové vodiče AlMgSi  R=8mm; vč.podpěr</t>
  </si>
  <si>
    <t>210220201</t>
  </si>
  <si>
    <t>jímací tyč JT 20 - 2m délky vč.upevnění</t>
  </si>
  <si>
    <t>ks</t>
  </si>
  <si>
    <t>jímací tyč JP 30 - 3m délky vč.upevnění</t>
  </si>
  <si>
    <t>210220301</t>
  </si>
  <si>
    <t>svorka SS</t>
  </si>
  <si>
    <t>svorka SR 03, páska-drát</t>
  </si>
  <si>
    <t>svorka SO</t>
  </si>
  <si>
    <t>210220302</t>
  </si>
  <si>
    <t>svorka SK</t>
  </si>
  <si>
    <t>svorka SZ</t>
  </si>
  <si>
    <t>210220372</t>
  </si>
  <si>
    <t>ochranný úhelník OU s držáky do zdiva DUz</t>
  </si>
  <si>
    <t>210220401</t>
  </si>
  <si>
    <t>označení svodu štítky smalt.;umělá hmota</t>
  </si>
  <si>
    <t>210220431</t>
  </si>
  <si>
    <t>tvarování mont.dílu-jímače;ochran.trubky;úhelníky</t>
  </si>
  <si>
    <t>Celkem za ceník:</t>
  </si>
  <si>
    <t xml:space="preserve">                       Základ DPH  Základ 21% Základ 15% Základ 0%</t>
  </si>
  <si>
    <t>Materiály</t>
  </si>
  <si>
    <t>O 1</t>
  </si>
  <si>
    <t/>
  </si>
  <si>
    <t>Podpěra vedení na hřeben PV 15</t>
  </si>
  <si>
    <t>O 2</t>
  </si>
  <si>
    <t>Podpěra vedení na zdi PV 18-vrut 10/300</t>
  </si>
  <si>
    <t>O 3</t>
  </si>
  <si>
    <t>01401</t>
  </si>
  <si>
    <t>* FeZn 30x4 *</t>
  </si>
  <si>
    <t>01402</t>
  </si>
  <si>
    <t>* AlMgSi  R=8mm *</t>
  </si>
  <si>
    <t>01403</t>
  </si>
  <si>
    <t>* FeZn R=10mm *</t>
  </si>
  <si>
    <t>01411</t>
  </si>
  <si>
    <t>jímací tyč JT 20 - 2m</t>
  </si>
  <si>
    <t>jímací tyč JP 30 - 3m</t>
  </si>
  <si>
    <t>01427</t>
  </si>
  <si>
    <t>* svorka SO k připojení okapových žlabů *</t>
  </si>
  <si>
    <t>01428</t>
  </si>
  <si>
    <t>* svorka zkušební SZ *</t>
  </si>
  <si>
    <t>01437</t>
  </si>
  <si>
    <t>* svorka SR 03 *</t>
  </si>
  <si>
    <t>01466</t>
  </si>
  <si>
    <t>* ochranný úhelník OU *</t>
  </si>
  <si>
    <t>01467</t>
  </si>
  <si>
    <t>* držák DUz do zdiva *</t>
  </si>
  <si>
    <t>01473</t>
  </si>
  <si>
    <t>* připoj. svorka SS spojovací pro lana *</t>
  </si>
  <si>
    <t>01488</t>
  </si>
  <si>
    <t>* označovací štítek *</t>
  </si>
  <si>
    <t>O 16</t>
  </si>
  <si>
    <t>06170</t>
  </si>
  <si>
    <t>držák k jímací tyči DJ Horní/PV15</t>
  </si>
  <si>
    <t>13492</t>
  </si>
  <si>
    <t>* svorka SK *</t>
  </si>
  <si>
    <t>O 18</t>
  </si>
  <si>
    <t>Podpora vedení na zeď PV 01</t>
  </si>
  <si>
    <t>Celkem za materiály:</t>
  </si>
  <si>
    <t xml:space="preserve">                           Základ DPH  Základ 21% Základ 15% Základ 0%</t>
  </si>
  <si>
    <t>Práce v HZS</t>
  </si>
  <si>
    <t>Práce neobsažené v ceníku 21M</t>
  </si>
  <si>
    <t>hod.</t>
  </si>
  <si>
    <t>Výchozí revize elektro a vypracování revizní zprávy</t>
  </si>
  <si>
    <t>Dokončovací práce, práce mimo ceník</t>
  </si>
  <si>
    <t>Vyhledání vývodů uzemnění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</si>
  <si>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</si>
  <si>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</si>
  <si>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</si>
  <si>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</si>
  <si>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</si>
  <si>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</si>
  <si>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</si>
  <si>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</si>
  <si>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</si>
  <si>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</si>
  <si>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</si>
  <si>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</si>
  <si>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</si>
  <si>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 xml:space="preserve">  Provoz investora z C21M a navázaného materiálu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</si>
  <si>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</si>
  <si>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</si>
  <si>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</si>
  <si>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</si>
  <si>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</si>
  <si>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</si>
  <si>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>REKAPITULACE CELKEM</t>
  </si>
  <si>
    <t>CELKEM - náklady bez DPH [Kč]:</t>
  </si>
  <si>
    <t>hodnoty DPH:</t>
  </si>
  <si>
    <t>náklady včetně DPH:</t>
  </si>
  <si>
    <t>ING.PAVEL HARTMAN</t>
  </si>
  <si>
    <t>ul.Lesní 53, 542 25  Janské Lázně, tel. 605 122 273</t>
  </si>
  <si>
    <t>ing.P.Hartman</t>
  </si>
  <si>
    <t>hartmanpa@seznam.cz</t>
  </si>
  <si>
    <t>Hromosvody a uzemnění - výkaz elektro</t>
  </si>
  <si>
    <t xml:space="preserve"> Celkem:  Kč </t>
  </si>
  <si>
    <t>Cena za ceník celkem:     0,00 Kč   0,00 Kč</t>
  </si>
  <si>
    <t>Základ DPH 21% =  Kč</t>
  </si>
  <si>
    <t>Cena za materiály celkem:     0,00 Kč   0,00 Kč</t>
  </si>
  <si>
    <t>Cena za práci v HZS celkem:     0,00 Kč   0,00 Kč</t>
  </si>
  <si>
    <t>Demontáž stáv.jímací soustavy - vodiče a tyče, s výjimkou svodů</t>
  </si>
  <si>
    <t>O 4</t>
  </si>
  <si>
    <t>podpora vedení na plech.střechu PV 23</t>
  </si>
  <si>
    <t>podpora vedení na střechu pod tašky PV 11</t>
  </si>
  <si>
    <t>&gt;&gt;  skryté sloupce  &lt;&lt;</t>
  </si>
  <si>
    <t>{ea6bee4a-e205-46b7-9def-837e6aa3eff0}</t>
  </si>
  <si>
    <t>R</t>
  </si>
  <si>
    <t>rýha</t>
  </si>
  <si>
    <t>26,705</t>
  </si>
  <si>
    <t>3</t>
  </si>
  <si>
    <t>2</t>
  </si>
  <si>
    <t>Z</t>
  </si>
  <si>
    <t>zásyp</t>
  </si>
  <si>
    <t>22,89</t>
  </si>
  <si>
    <t>KRYCÍ LIST SOUPISU PRACÍ</t>
  </si>
  <si>
    <t>v ---  níže se nacházejí doplnkové a pomocné údaje k sestavám  --- v</t>
  </si>
  <si>
    <t>False</t>
  </si>
  <si>
    <t>OI</t>
  </si>
  <si>
    <t>odvoz výkopku</t>
  </si>
  <si>
    <t>2,289</t>
  </si>
  <si>
    <t>OII</t>
  </si>
  <si>
    <t>1,526</t>
  </si>
  <si>
    <t>Stavba:</t>
  </si>
  <si>
    <t>STAVEBNÍ ÚPRAVY LNP NEMOCNICE BROUMOV II</t>
  </si>
  <si>
    <t>Objekt:</t>
  </si>
  <si>
    <t>SO 03 - Oprava střechy</t>
  </si>
  <si>
    <t>Soupis:</t>
  </si>
  <si>
    <t>DÍL:02 - Výkop pro hromosvod</t>
  </si>
  <si>
    <t>KSO:</t>
  </si>
  <si>
    <t>CC-CZ:</t>
  </si>
  <si>
    <t>Místo:</t>
  </si>
  <si>
    <t>nemocnice Broumov,Smetanova 91,Broumov</t>
  </si>
  <si>
    <t>Datum:</t>
  </si>
  <si>
    <t>Vyplň údaj</t>
  </si>
  <si>
    <t>Zadavatel:</t>
  </si>
  <si>
    <t>IČ:</t>
  </si>
  <si>
    <t>DIČ:</t>
  </si>
  <si>
    <t>Uchazeč:</t>
  </si>
  <si>
    <t>Projektant:</t>
  </si>
  <si>
    <t>25264451</t>
  </si>
  <si>
    <t>Proxion s.r.o.</t>
  </si>
  <si>
    <t>Zpracovatel:</t>
  </si>
  <si>
    <t>15080765</t>
  </si>
  <si>
    <t>Ivan Mezera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</si>
  <si>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</si>
  <si>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</si>
  <si>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</si>
  <si>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</si>
  <si>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</si>
  <si>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</si>
  <si>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</si>
  <si>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</si>
  <si>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</si>
  <si>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</si>
  <si>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</si>
  <si>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</si>
  <si>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</si>
  <si>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</si>
  <si>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</si>
  <si>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</si>
  <si>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stavby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</si>
  <si>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</si>
  <si>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</si>
  <si>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</si>
  <si>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</si>
  <si>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</si>
  <si>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</si>
  <si>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</si>
  <si>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</si>
  <si>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</si>
  <si>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</si>
  <si>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</si>
  <si>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</si>
  <si>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</si>
  <si>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</si>
  <si>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</si>
  <si>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</si>
  <si>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</si>
  <si>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</si>
  <si>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</si>
  <si>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</si>
  <si>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</si>
  <si>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</si>
  <si>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</si>
  <si>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</si>
  <si>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</si>
  <si>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</si>
  <si>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</si>
  <si>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</si>
  <si>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</si>
  <si>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</si>
  <si>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</si>
  <si>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</si>
  <si>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</si>
  <si>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m2</t>
  </si>
  <si>
    <t>4</t>
  </si>
  <si>
    <t>71176358</t>
  </si>
  <si>
    <t>VV</t>
  </si>
  <si>
    <t>5,0</t>
  </si>
  <si>
    <t>True</t>
  </si>
  <si>
    <t>113107421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</si>
  <si>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do 100 mm</t>
  </si>
  <si>
    <t>-959059393</t>
  </si>
  <si>
    <t>113107441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</si>
  <si>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</si>
  <si>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1737825789</t>
  </si>
  <si>
    <t>121151103</t>
  </si>
  <si>
    <t>Sejmutí ornice strojně při souvislé ploše do 100 m2, tl. vrstvy do 200 mm</t>
  </si>
  <si>
    <t>158515774</t>
  </si>
  <si>
    <t>5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</si>
  <si>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</si>
  <si>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</si>
  <si>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m3</t>
  </si>
  <si>
    <t>-1255550780</t>
  </si>
  <si>
    <t>(55,0+42,0+12,0)*0,35*0,7</t>
  </si>
  <si>
    <t>Součet</t>
  </si>
  <si>
    <t>R*0,6</t>
  </si>
  <si>
    <t>6</t>
  </si>
  <si>
    <t>132353102</t>
  </si>
  <si>
    <t>Hloubení nezapažených rýh šířky do 800 mm strojně s urovnáním dna do předepsaného profilu a spádu v omezeném prostoru v hornině třídy těžitelnosti II skupiny 4 přes 20 do 50 m3</t>
  </si>
  <si>
    <t>409481764</t>
  </si>
  <si>
    <t>R*0,4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</si>
  <si>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</si>
  <si>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</si>
  <si>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</si>
  <si>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-517871835</t>
  </si>
  <si>
    <t>R*0,6+Z*0,6</t>
  </si>
  <si>
    <t>8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</si>
  <si>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</si>
  <si>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</si>
  <si>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-248391280</t>
  </si>
  <si>
    <t>R*0,4+Z*0,4</t>
  </si>
  <si>
    <t>9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</si>
  <si>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</si>
  <si>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</si>
  <si>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-311698484</t>
  </si>
  <si>
    <t>(R-Z)*0,6</t>
  </si>
  <si>
    <t>10</t>
  </si>
  <si>
    <t>162551127</t>
  </si>
  <si>
    <t>Vodorovné přemístění výkopku nebo sypaniny po suchu na obvyklém dopravním prostředku, bez naložení výkopku, avšak se složením bez rozhrnutí z horniny třídy těžitelnosti II na vzdálenost skupiny 4 a 5 na vzdálenost přes 2 000 do 2 500 m</t>
  </si>
  <si>
    <t>-1586658261</t>
  </si>
  <si>
    <t>(R-Z)*0,4</t>
  </si>
  <si>
    <t>11</t>
  </si>
  <si>
    <t>167151101</t>
  </si>
  <si>
    <t>Nakládání, skládání a překládání neulehlého výkopku nebo sypaniny strojně nakládání, množství do 100 m3, z horniny třídy těžitelnosti I, skupiny 1 až 3</t>
  </si>
  <si>
    <t>542053710</t>
  </si>
  <si>
    <t>12</t>
  </si>
  <si>
    <t>167151102</t>
  </si>
  <si>
    <t>Nakládání, skládání a překládání neulehlého výkopku nebo sypaniny strojně nakládání, množství do 100 m3, z horniny třídy těžitelnosti II, skupiny 4 a 5</t>
  </si>
  <si>
    <t>-448115121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</si>
  <si>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</si>
  <si>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</si>
  <si>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</si>
  <si>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</si>
  <si>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-282385457</t>
  </si>
  <si>
    <t>3,815*1,9 'Přepočtené koeficientem množství</t>
  </si>
  <si>
    <t>14</t>
  </si>
  <si>
    <t>171251201</t>
  </si>
  <si>
    <t>Uložení sypaniny na skládky nebo meziskládky bez hutnění s upravením uložené sypaniny do předepsaného tvaru</t>
  </si>
  <si>
    <t>913342680</t>
  </si>
  <si>
    <t>OI+OII</t>
  </si>
  <si>
    <t>15</t>
  </si>
  <si>
    <t>174151101</t>
  </si>
  <si>
    <t>Zásyp sypaninou z jakékoliv horniny strojně s uložením výkopku ve vrstvách se zhutněním jam, šachet, rýh nebo kolem objektů v těchto vykopávkách</t>
  </si>
  <si>
    <t>1312334080</t>
  </si>
  <si>
    <t>R-(55+42+12)*0,35*0,1</t>
  </si>
  <si>
    <t>16</t>
  </si>
  <si>
    <t>181351003</t>
  </si>
  <si>
    <t>Rozprostření a urovnání ornice v rovině nebo ve svahu sklonu do 1:5 strojně při souvislé ploše do 100 m2, tl. vrstvy do 200 mm</t>
  </si>
  <si>
    <t>609328346</t>
  </si>
  <si>
    <t>17</t>
  </si>
  <si>
    <t>181411131</t>
  </si>
  <si>
    <t>Založení trávníku na půdě předem připravené plochy do 1000 m2 výsevem včetně utažení parkového v rovině nebo na svahu do 1:5</t>
  </si>
  <si>
    <t>-1743541744</t>
  </si>
  <si>
    <t>18</t>
  </si>
  <si>
    <t>M</t>
  </si>
  <si>
    <t>00572410</t>
  </si>
  <si>
    <t>osivo směs travní parková</t>
  </si>
  <si>
    <t>kg</t>
  </si>
  <si>
    <t>273403280</t>
  </si>
  <si>
    <t>23*0,015 'Přepočtené koeficientem množství</t>
  </si>
  <si>
    <t>19</t>
  </si>
  <si>
    <t>183403153</t>
  </si>
  <si>
    <t>Obdělání půdy hrabáním v rovině nebo na svahu do 1:5</t>
  </si>
  <si>
    <t>1343784137</t>
  </si>
  <si>
    <t>20</t>
  </si>
  <si>
    <t>185803111</t>
  </si>
  <si>
    <t>Ošetření trávníku jednorázové v rovině nebo na svahu do 1:5</t>
  </si>
  <si>
    <t>1217902175</t>
  </si>
  <si>
    <t>21</t>
  </si>
  <si>
    <t>185851121</t>
  </si>
  <si>
    <t>Dovoz vody pro zálivku rostlin na vzdálenost do 1000 m</t>
  </si>
  <si>
    <t>-758755101</t>
  </si>
  <si>
    <t>22</t>
  </si>
  <si>
    <t>185851129</t>
  </si>
  <si>
    <t>Dovoz vody pro zálivku rostlin Příplatek k ceně za každých dalších i započatých 1000 m</t>
  </si>
  <si>
    <t>1890872478</t>
  </si>
  <si>
    <t>Vodorovné konstrukce</t>
  </si>
  <si>
    <t>23</t>
  </si>
  <si>
    <t>451577777</t>
  </si>
  <si>
    <t>Podklad nebo lože pod dlažbu (přídlažbu) v ploše vodorovné nebo ve sklonu do 1:5, tloušťky od 30 do 100 mm z kameniva těženého</t>
  </si>
  <si>
    <t>160817026</t>
  </si>
  <si>
    <t>24</t>
  </si>
  <si>
    <t>451579777</t>
  </si>
  <si>
    <t>Podklad nebo lože pod dlažbu (přídlažbu) Příplatek k cenám za každých dalších i započatých 10 mm tloušťky podkladu nebo lože přes 100 mm z kameniva těženého</t>
  </si>
  <si>
    <t>-902162816</t>
  </si>
  <si>
    <t>5,000*5</t>
  </si>
  <si>
    <t>Komunikace pozemní</t>
  </si>
  <si>
    <t>25</t>
  </si>
  <si>
    <t>564932111</t>
  </si>
  <si>
    <t>Podklad z mechanicky zpevněného kameniva MZK (minerální beton) s rozprostřením a s hutněním, po zhutnění tl. 100 mm</t>
  </si>
  <si>
    <t>-1593387767</t>
  </si>
  <si>
    <t>26</t>
  </si>
  <si>
    <t>577144111</t>
  </si>
  <si>
    <t>Asfaltový beton vrstva obrusná ACO 11 (ABS) s rozprostřením a se zhutněním z nemodifikovaného asfaltu v pruhu šířky do 3 m tř. I, po zhutnění tl. 50 mm</t>
  </si>
  <si>
    <t>-436303549</t>
  </si>
  <si>
    <t>27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</si>
  <si>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</si>
  <si>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</si>
  <si>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2015798622</t>
  </si>
  <si>
    <t>28</t>
  </si>
  <si>
    <t>59245018</t>
  </si>
  <si>
    <t>dlažba tvar obdélník betonová 200x100x60mm přírodní</t>
  </si>
  <si>
    <t>-1541116499</t>
  </si>
  <si>
    <t>Ostatní konstrukce a práce, bourání</t>
  </si>
  <si>
    <t>29</t>
  </si>
  <si>
    <t>919731121</t>
  </si>
  <si>
    <t>Zarovnání styčné plochy podkladu nebo krytu podél vybourané části komunikace nebo zpevněné plochy živičné tl. do 50 mm</t>
  </si>
  <si>
    <t>1772230888</t>
  </si>
  <si>
    <t>30</t>
  </si>
  <si>
    <t>919735112</t>
  </si>
  <si>
    <t>Řezání stávajícího živičného krytu nebo podkladu hloubky přes 50 do 100 mm</t>
  </si>
  <si>
    <t>1864376706</t>
  </si>
  <si>
    <t>998</t>
  </si>
  <si>
    <t>Přesun hmot</t>
  </si>
  <si>
    <t>31</t>
  </si>
  <si>
    <t>998225111</t>
  </si>
  <si>
    <t>Přesun hmot pro komunikace s krytem z kameniva, monolitickým betonovým nebo živičným dopravní vzdálenost do 200 m jakékoliv délky objektu</t>
  </si>
  <si>
    <t>-615869303</t>
  </si>
  <si>
    <t>C.</t>
  </si>
  <si>
    <t>VÝKOPOVÉ PRÁCE PRO HROMOSVOD</t>
  </si>
  <si>
    <t>CELKEM VÝKOPOVÉ PRÁCE</t>
  </si>
  <si>
    <t>Výkopové práce</t>
  </si>
  <si>
    <t>SEZNAM FIGUR</t>
  </si>
  <si>
    <t>Kód:</t>
  </si>
  <si>
    <t>200505</t>
  </si>
  <si>
    <t>Výměra</t>
  </si>
  <si>
    <t xml:space="preserve"> SO 03</t>
  </si>
  <si>
    <t>Oprava střechy</t>
  </si>
  <si>
    <t>Použití figury:</t>
  </si>
  <si>
    <t xml:space="preserve"> SO 03/ DÍL:02</t>
  </si>
  <si>
    <t>Výkop pro hromosvod</t>
  </si>
  <si>
    <t>Vodorovné přemístění do 2500 m výkopku/sypaniny z horniny třídy těžitelnosti I, skupiny 1 až 3</t>
  </si>
  <si>
    <t>Uložení sypaniny na skládky nebo meziskládky</t>
  </si>
  <si>
    <t>Vodorovné přemístění do 2500 m výkopku/sypaniny z horniny třídy těžitelnosti II, skupiny 4 a 5</t>
  </si>
  <si>
    <t>Hloubení rýh nezapažených  š do 800 mm v hornině třídy těžitelnosti I, skupiny 3 objem do 50 m3 strojně v omezeném prostoru</t>
  </si>
  <si>
    <t>Hloubení rýh nezapažených  š do 800 mm v hornině třídy těžitelnosti II, skupiny 4 objem do 50 m3 strojně v omezeném prostoru</t>
  </si>
  <si>
    <t>Vodorovné přemístění do 500 m výkopku/sypaniny z horniny třídy těžitelnosti I, skupiny 1 až 3</t>
  </si>
  <si>
    <t>Vodorovné přemístění do 500 m výkopku/sypaniny z hornin třídy těžitelnosti II, skupiny 4 a 5</t>
  </si>
  <si>
    <t>Nakládání výkopku z hornin třídy těžitelnosti I, skupiny 1 až 3 do 100 m3</t>
  </si>
  <si>
    <t>Nakládání výkopku z hornin třídy těžitelnosti II, skupiny 4 a 5 do 100 m3</t>
  </si>
  <si>
    <t>Zásyp jam, šachet rýh nebo kolem objektů sypaninou se zhutněním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</si>
</sst>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z val="8"/>
      <color rgb="FF3366FF"/>
      <name val="Arial CE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/>
  </cellStyleXfs>
  <cellXfs count="21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indent="1"/>
    </xf>
    <xf numFmtId="0" fontId="3" fillId="2" borderId="3" xfId="0" applyFont="1" applyFill="1" applyBorder="1" applyAlignment="1">
      <alignment horizontal="right" vertical="top"/>
    </xf>
    <xf numFmtId="17" fontId="3" fillId="2" borderId="4" xfId="0" applyNumberFormat="1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3" fillId="2" borderId="2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 indent="1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2" xfId="0" applyFont="1" applyBorder="1" applyAlignment="1">
      <alignment vertical="top"/>
    </xf>
    <xf numFmtId="2" fontId="7" fillId="0" borderId="12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1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6" fillId="0" borderId="12" xfId="0" applyFont="1" applyBorder="1" applyAlignment="1">
      <alignment horizontal="right" vertical="top"/>
    </xf>
    <xf numFmtId="0" fontId="6" fillId="0" borderId="12" xfId="0" applyFont="1" applyBorder="1" applyAlignment="1">
      <alignment vertical="top" wrapText="1"/>
    </xf>
    <xf numFmtId="2" fontId="6" fillId="0" borderId="1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9" fillId="0" borderId="0" xfId="1" applyAlignment="1">
      <alignment horizontal="left" vertical="top" indent="1"/>
    </xf>
    <xf numFmtId="0" fontId="10" fillId="0" borderId="0" xfId="2"/>
    <xf numFmtId="0" fontId="10" fillId="0" borderId="0" xfId="2" applyProtection="1">
      <protection locked="0"/>
    </xf>
    <xf numFmtId="0" fontId="10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0" fontId="10" fillId="0" borderId="13" xfId="2" applyBorder="1"/>
    <xf numFmtId="0" fontId="10" fillId="0" borderId="10" xfId="2" applyBorder="1"/>
    <xf numFmtId="0" fontId="10" fillId="0" borderId="10" xfId="2" applyBorder="1" applyProtection="1">
      <protection locked="0"/>
    </xf>
    <xf numFmtId="0" fontId="10" fillId="0" borderId="14" xfId="2" applyBorder="1"/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0" fillId="0" borderId="0" xfId="2" applyFont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0" xfId="2" applyFont="1" applyAlignment="1" applyProtection="1">
      <alignment vertical="center"/>
      <protection locked="0"/>
    </xf>
    <xf numFmtId="0" fontId="10" fillId="0" borderId="14" xfId="2" applyBorder="1" applyAlignment="1">
      <alignment vertical="center"/>
    </xf>
    <xf numFmtId="0" fontId="10" fillId="0" borderId="0" xfId="2" applyAlignment="1">
      <alignment vertical="center"/>
    </xf>
    <xf numFmtId="0" fontId="17" fillId="0" borderId="0" xfId="2" applyFont="1" applyAlignment="1">
      <alignment horizontal="left" vertical="center"/>
    </xf>
    <xf numFmtId="0" fontId="15" fillId="0" borderId="0" xfId="2" applyFont="1" applyAlignment="1" applyProtection="1">
      <alignment horizontal="left" vertical="center"/>
      <protection locked="0"/>
    </xf>
    <xf numFmtId="49" fontId="17" fillId="3" borderId="0" xfId="2" applyNumberFormat="1" applyFont="1" applyFill="1" applyAlignment="1" applyProtection="1">
      <alignment horizontal="left" vertical="center"/>
      <protection locked="0"/>
    </xf>
    <xf numFmtId="0" fontId="10" fillId="0" borderId="0" xfId="2" applyFont="1" applyAlignment="1">
      <alignment vertical="center" wrapText="1"/>
    </xf>
    <xf numFmtId="0" fontId="10" fillId="0" borderId="14" xfId="2" applyFont="1" applyBorder="1" applyAlignment="1">
      <alignment vertical="center" wrapText="1"/>
    </xf>
    <xf numFmtId="0" fontId="10" fillId="0" borderId="0" xfId="2" applyFont="1" applyAlignment="1" applyProtection="1">
      <alignment vertical="center" wrapText="1"/>
      <protection locked="0"/>
    </xf>
    <xf numFmtId="0" fontId="10" fillId="0" borderId="14" xfId="2" applyBorder="1" applyAlignment="1">
      <alignment vertical="center" wrapText="1"/>
    </xf>
    <xf numFmtId="0" fontId="10" fillId="0" borderId="0" xfId="2" applyAlignment="1">
      <alignment vertical="center" wrapText="1"/>
    </xf>
    <xf numFmtId="0" fontId="10" fillId="0" borderId="15" xfId="2" applyFont="1" applyBorder="1" applyAlignment="1">
      <alignment vertical="center"/>
    </xf>
    <xf numFmtId="0" fontId="10" fillId="0" borderId="15" xfId="2" applyFont="1" applyBorder="1" applyAlignment="1" applyProtection="1">
      <alignment vertical="center"/>
      <protection locked="0"/>
    </xf>
    <xf numFmtId="0" fontId="18" fillId="0" borderId="0" xfId="2" applyFont="1" applyAlignment="1">
      <alignment horizontal="left" vertical="center"/>
    </xf>
    <xf numFmtId="4" fontId="19" fillId="0" borderId="0" xfId="2" applyNumberFormat="1" applyFont="1" applyAlignment="1">
      <alignment vertical="center"/>
    </xf>
    <xf numFmtId="0" fontId="15" fillId="0" borderId="0" xfId="2" applyFont="1" applyAlignment="1">
      <alignment horizontal="right" vertical="center"/>
    </xf>
    <xf numFmtId="0" fontId="15" fillId="0" borderId="0" xfId="2" applyFont="1" applyAlignment="1" applyProtection="1">
      <alignment horizontal="right" vertical="center"/>
      <protection locked="0"/>
    </xf>
    <xf numFmtId="0" fontId="20" fillId="0" borderId="0" xfId="2" applyFont="1" applyAlignment="1">
      <alignment horizontal="left" vertical="center"/>
    </xf>
    <xf numFmtId="4" fontId="15" fillId="0" borderId="0" xfId="2" applyNumberFormat="1" applyFont="1" applyAlignment="1">
      <alignment vertical="center"/>
    </xf>
    <xf numFmtId="164" fontId="15" fillId="0" borderId="0" xfId="2" applyNumberFormat="1" applyFont="1" applyAlignment="1" applyProtection="1">
      <alignment horizontal="right" vertical="center"/>
      <protection locked="0"/>
    </xf>
    <xf numFmtId="0" fontId="10" fillId="5" borderId="0" xfId="2" applyFont="1" applyFill="1" applyAlignment="1">
      <alignment vertical="center"/>
    </xf>
    <xf numFmtId="0" fontId="21" fillId="5" borderId="16" xfId="2" applyFont="1" applyFill="1" applyBorder="1" applyAlignment="1">
      <alignment horizontal="left" vertical="center"/>
    </xf>
    <xf numFmtId="0" fontId="10" fillId="5" borderId="17" xfId="2" applyFont="1" applyFill="1" applyBorder="1" applyAlignment="1">
      <alignment vertical="center"/>
    </xf>
    <xf numFmtId="0" fontId="21" fillId="5" borderId="17" xfId="2" applyFont="1" applyFill="1" applyBorder="1" applyAlignment="1">
      <alignment horizontal="right" vertical="center"/>
    </xf>
    <xf numFmtId="0" fontId="21" fillId="5" borderId="17" xfId="2" applyFont="1" applyFill="1" applyBorder="1" applyAlignment="1">
      <alignment horizontal="center" vertical="center"/>
    </xf>
    <xf numFmtId="0" fontId="10" fillId="5" borderId="17" xfId="2" applyFont="1" applyFill="1" applyBorder="1" applyAlignment="1" applyProtection="1">
      <alignment vertical="center"/>
      <protection locked="0"/>
    </xf>
    <xf numFmtId="4" fontId="21" fillId="5" borderId="17" xfId="2" applyNumberFormat="1" applyFont="1" applyFill="1" applyBorder="1" applyAlignment="1">
      <alignment vertical="center"/>
    </xf>
    <xf numFmtId="0" fontId="10" fillId="5" borderId="18" xfId="2" applyFont="1" applyFill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10" fillId="0" borderId="20" xfId="2" applyFont="1" applyBorder="1" applyAlignment="1">
      <alignment vertical="center"/>
    </xf>
    <xf numFmtId="0" fontId="10" fillId="0" borderId="20" xfId="2" applyFont="1" applyBorder="1" applyAlignment="1" applyProtection="1">
      <alignment vertical="center"/>
      <protection locked="0"/>
    </xf>
    <xf numFmtId="0" fontId="10" fillId="0" borderId="13" xfId="2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0" fontId="10" fillId="0" borderId="10" xfId="2" applyFont="1" applyBorder="1" applyAlignment="1" applyProtection="1">
      <alignment vertical="center"/>
      <protection locked="0"/>
    </xf>
    <xf numFmtId="165" fontId="17" fillId="0" borderId="0" xfId="2" applyNumberFormat="1" applyFont="1" applyAlignment="1">
      <alignment horizontal="left" vertical="center"/>
    </xf>
    <xf numFmtId="0" fontId="17" fillId="0" borderId="0" xfId="2" applyFont="1" applyAlignment="1">
      <alignment horizontal="left" vertical="center" wrapText="1"/>
    </xf>
    <xf numFmtId="0" fontId="22" fillId="5" borderId="0" xfId="2" applyFont="1" applyFill="1" applyAlignment="1">
      <alignment horizontal="left" vertical="center"/>
    </xf>
    <xf numFmtId="0" fontId="10" fillId="5" borderId="0" xfId="2" applyFont="1" applyFill="1" applyAlignment="1" applyProtection="1">
      <alignment vertical="center"/>
      <protection locked="0"/>
    </xf>
    <xf numFmtId="0" fontId="22" fillId="5" borderId="0" xfId="2" applyFont="1" applyFill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4" fillId="0" borderId="0" xfId="2" applyFont="1" applyAlignment="1">
      <alignment vertical="center"/>
    </xf>
    <xf numFmtId="0" fontId="24" fillId="0" borderId="14" xfId="2" applyFont="1" applyBorder="1" applyAlignment="1">
      <alignment vertical="center"/>
    </xf>
    <xf numFmtId="0" fontId="24" fillId="0" borderId="21" xfId="2" applyFont="1" applyBorder="1" applyAlignment="1">
      <alignment horizontal="left" vertical="center"/>
    </xf>
    <xf numFmtId="0" fontId="24" fillId="0" borderId="21" xfId="2" applyFont="1" applyBorder="1" applyAlignment="1">
      <alignment vertical="center"/>
    </xf>
    <xf numFmtId="0" fontId="24" fillId="0" borderId="21" xfId="2" applyFont="1" applyBorder="1" applyAlignment="1" applyProtection="1">
      <alignment vertical="center"/>
      <protection locked="0"/>
    </xf>
    <xf numFmtId="4" fontId="24" fillId="0" borderId="21" xfId="2" applyNumberFormat="1" applyFont="1" applyBorder="1" applyAlignment="1">
      <alignment vertical="center"/>
    </xf>
    <xf numFmtId="0" fontId="25" fillId="0" borderId="0" xfId="2" applyFont="1" applyAlignment="1">
      <alignment vertical="center"/>
    </xf>
    <xf numFmtId="0" fontId="25" fillId="0" borderId="14" xfId="2" applyFont="1" applyBorder="1" applyAlignment="1">
      <alignment vertical="center"/>
    </xf>
    <xf numFmtId="0" fontId="25" fillId="0" borderId="21" xfId="2" applyFont="1" applyBorder="1" applyAlignment="1">
      <alignment horizontal="left" vertical="center"/>
    </xf>
    <xf numFmtId="0" fontId="25" fillId="0" borderId="21" xfId="2" applyFont="1" applyBorder="1" applyAlignment="1">
      <alignment vertical="center"/>
    </xf>
    <xf numFmtId="0" fontId="25" fillId="0" borderId="21" xfId="2" applyFont="1" applyBorder="1" applyAlignment="1" applyProtection="1">
      <alignment vertical="center"/>
      <protection locked="0"/>
    </xf>
    <xf numFmtId="4" fontId="25" fillId="0" borderId="21" xfId="2" applyNumberFormat="1" applyFont="1" applyBorder="1" applyAlignment="1">
      <alignment vertical="center"/>
    </xf>
    <xf numFmtId="0" fontId="10" fillId="0" borderId="0" xfId="2" applyFont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22" fillId="5" borderId="22" xfId="2" applyFont="1" applyFill="1" applyBorder="1" applyAlignment="1">
      <alignment horizontal="center" vertical="center" wrapText="1"/>
    </xf>
    <xf numFmtId="0" fontId="22" fillId="5" borderId="23" xfId="2" applyFont="1" applyFill="1" applyBorder="1" applyAlignment="1">
      <alignment horizontal="center" vertical="center" wrapText="1"/>
    </xf>
    <xf numFmtId="0" fontId="22" fillId="5" borderId="23" xfId="2" applyFont="1" applyFill="1" applyBorder="1" applyAlignment="1" applyProtection="1">
      <alignment horizontal="center" vertical="center" wrapText="1"/>
      <protection locked="0"/>
    </xf>
    <xf numFmtId="0" fontId="22" fillId="5" borderId="24" xfId="2" applyFont="1" applyFill="1" applyBorder="1" applyAlignment="1">
      <alignment horizontal="center" vertical="center" wrapText="1"/>
    </xf>
    <xf numFmtId="0" fontId="22" fillId="5" borderId="0" xfId="2" applyFont="1" applyFill="1" applyAlignment="1">
      <alignment horizontal="center" vertical="center" wrapText="1"/>
    </xf>
    <xf numFmtId="0" fontId="10" fillId="0" borderId="14" xfId="2" applyBorder="1" applyAlignment="1">
      <alignment horizontal="center" vertical="center" wrapText="1"/>
    </xf>
    <xf numFmtId="0" fontId="26" fillId="0" borderId="22" xfId="2" applyFont="1" applyBorder="1" applyAlignment="1">
      <alignment horizontal="center" vertical="center" wrapText="1"/>
    </xf>
    <xf numFmtId="0" fontId="26" fillId="0" borderId="23" xfId="2" applyFont="1" applyBorder="1" applyAlignment="1">
      <alignment horizontal="center" vertical="center" wrapText="1"/>
    </xf>
    <xf numFmtId="0" fontId="26" fillId="0" borderId="24" xfId="2" applyFont="1" applyBorder="1" applyAlignment="1">
      <alignment horizontal="center" vertical="center" wrapText="1"/>
    </xf>
    <xf numFmtId="0" fontId="10" fillId="0" borderId="0" xfId="2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4" fontId="19" fillId="0" borderId="0" xfId="2" applyNumberFormat="1" applyFont="1" applyAlignment="1"/>
    <xf numFmtId="0" fontId="10" fillId="0" borderId="25" xfId="2" applyFont="1" applyBorder="1" applyAlignment="1">
      <alignment vertical="center"/>
    </xf>
    <xf numFmtId="0" fontId="10" fillId="0" borderId="15" xfId="2" applyBorder="1" applyAlignment="1">
      <alignment vertical="center"/>
    </xf>
    <xf numFmtId="166" fontId="27" fillId="0" borderId="15" xfId="2" applyNumberFormat="1" applyFont="1" applyBorder="1" applyAlignment="1"/>
    <xf numFmtId="166" fontId="27" fillId="0" borderId="26" xfId="2" applyNumberFormat="1" applyFont="1" applyBorder="1" applyAlignment="1"/>
    <xf numFmtId="4" fontId="28" fillId="0" borderId="0" xfId="2" applyNumberFormat="1" applyFont="1" applyAlignment="1">
      <alignment vertical="center"/>
    </xf>
    <xf numFmtId="0" fontId="29" fillId="0" borderId="0" xfId="2" applyFont="1" applyAlignment="1"/>
    <xf numFmtId="0" fontId="29" fillId="0" borderId="14" xfId="2" applyFont="1" applyBorder="1" applyAlignment="1"/>
    <xf numFmtId="0" fontId="29" fillId="0" borderId="0" xfId="2" applyFont="1" applyAlignment="1">
      <alignment horizontal="left"/>
    </xf>
    <xf numFmtId="0" fontId="24" fillId="0" borderId="0" xfId="2" applyFont="1" applyAlignment="1">
      <alignment horizontal="left"/>
    </xf>
    <xf numFmtId="0" fontId="29" fillId="0" borderId="0" xfId="2" applyFont="1" applyAlignment="1" applyProtection="1">
      <protection locked="0"/>
    </xf>
    <xf numFmtId="4" fontId="24" fillId="0" borderId="0" xfId="2" applyNumberFormat="1" applyFont="1" applyAlignment="1"/>
    <xf numFmtId="0" fontId="29" fillId="0" borderId="27" xfId="2" applyFont="1" applyBorder="1" applyAlignment="1"/>
    <xf numFmtId="0" fontId="29" fillId="0" borderId="0" xfId="2" applyFont="1" applyBorder="1" applyAlignment="1"/>
    <xf numFmtId="166" fontId="29" fillId="0" borderId="0" xfId="2" applyNumberFormat="1" applyFont="1" applyBorder="1" applyAlignment="1"/>
    <xf numFmtId="166" fontId="29" fillId="0" borderId="28" xfId="2" applyNumberFormat="1" applyFont="1" applyBorder="1" applyAlignment="1"/>
    <xf numFmtId="0" fontId="29" fillId="0" borderId="0" xfId="2" applyFont="1" applyAlignment="1">
      <alignment horizontal="center"/>
    </xf>
    <xf numFmtId="4" fontId="29" fillId="0" borderId="0" xfId="2" applyNumberFormat="1" applyFont="1" applyAlignment="1">
      <alignment vertical="center"/>
    </xf>
    <xf numFmtId="0" fontId="25" fillId="0" borderId="0" xfId="2" applyFont="1" applyAlignment="1">
      <alignment horizontal="left"/>
    </xf>
    <xf numFmtId="4" fontId="25" fillId="0" borderId="0" xfId="2" applyNumberFormat="1" applyFont="1" applyAlignment="1"/>
    <xf numFmtId="0" fontId="10" fillId="0" borderId="14" xfId="2" applyFont="1" applyBorder="1" applyAlignment="1" applyProtection="1">
      <alignment vertical="center"/>
      <protection locked="0"/>
    </xf>
    <xf numFmtId="0" fontId="22" fillId="0" borderId="29" xfId="2" applyFont="1" applyBorder="1" applyAlignment="1" applyProtection="1">
      <alignment horizontal="center" vertical="center"/>
      <protection locked="0"/>
    </xf>
    <xf numFmtId="49" fontId="22" fillId="0" borderId="29" xfId="2" applyNumberFormat="1" applyFont="1" applyBorder="1" applyAlignment="1" applyProtection="1">
      <alignment horizontal="left" vertical="center" wrapText="1"/>
      <protection locked="0"/>
    </xf>
    <xf numFmtId="0" fontId="22" fillId="0" borderId="29" xfId="2" applyFont="1" applyBorder="1" applyAlignment="1" applyProtection="1">
      <alignment horizontal="left" vertical="center" wrapText="1"/>
      <protection locked="0"/>
    </xf>
    <xf numFmtId="0" fontId="22" fillId="0" borderId="29" xfId="2" applyFont="1" applyBorder="1" applyAlignment="1" applyProtection="1">
      <alignment horizontal="center" vertical="center" wrapText="1"/>
      <protection locked="0"/>
    </xf>
    <xf numFmtId="167" fontId="22" fillId="0" borderId="29" xfId="2" applyNumberFormat="1" applyFont="1" applyBorder="1" applyAlignment="1" applyProtection="1">
      <alignment vertical="center"/>
      <protection locked="0"/>
    </xf>
    <xf numFmtId="4" fontId="22" fillId="3" borderId="29" xfId="2" applyNumberFormat="1" applyFont="1" applyFill="1" applyBorder="1" applyAlignment="1" applyProtection="1">
      <alignment vertical="center"/>
      <protection locked="0"/>
    </xf>
    <xf numFmtId="4" fontId="22" fillId="0" borderId="29" xfId="2" applyNumberFormat="1" applyFont="1" applyBorder="1" applyAlignment="1" applyProtection="1">
      <alignment vertical="center"/>
      <protection locked="0"/>
    </xf>
    <xf numFmtId="0" fontId="10" fillId="0" borderId="29" xfId="2" applyFont="1" applyBorder="1" applyAlignment="1" applyProtection="1">
      <alignment vertical="center"/>
      <protection locked="0"/>
    </xf>
    <xf numFmtId="0" fontId="26" fillId="3" borderId="27" xfId="2" applyFont="1" applyFill="1" applyBorder="1" applyAlignment="1" applyProtection="1">
      <alignment horizontal="left" vertical="center"/>
      <protection locked="0"/>
    </xf>
    <xf numFmtId="0" fontId="26" fillId="0" borderId="0" xfId="2" applyFont="1" applyBorder="1" applyAlignment="1">
      <alignment horizontal="center" vertical="center"/>
    </xf>
    <xf numFmtId="0" fontId="10" fillId="0" borderId="0" xfId="2" applyFont="1" applyBorder="1" applyAlignment="1">
      <alignment vertical="center"/>
    </xf>
    <xf numFmtId="166" fontId="26" fillId="0" borderId="0" xfId="2" applyNumberFormat="1" applyFont="1" applyBorder="1" applyAlignment="1">
      <alignment vertical="center"/>
    </xf>
    <xf numFmtId="166" fontId="26" fillId="0" borderId="28" xfId="2" applyNumberFormat="1" applyFont="1" applyBorder="1" applyAlignment="1">
      <alignment vertical="center"/>
    </xf>
    <xf numFmtId="0" fontId="22" fillId="0" borderId="0" xfId="2" applyFont="1" applyAlignment="1">
      <alignment horizontal="left" vertical="center"/>
    </xf>
    <xf numFmtId="4" fontId="10" fillId="0" borderId="0" xfId="2" applyNumberFormat="1" applyFont="1" applyAlignment="1">
      <alignment vertical="center"/>
    </xf>
    <xf numFmtId="0" fontId="30" fillId="0" borderId="0" xfId="2" applyFont="1" applyAlignment="1">
      <alignment vertical="center"/>
    </xf>
    <xf numFmtId="0" fontId="30" fillId="0" borderId="14" xfId="2" applyFont="1" applyBorder="1" applyAlignment="1">
      <alignment vertical="center"/>
    </xf>
    <xf numFmtId="0" fontId="31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 wrapText="1"/>
    </xf>
    <xf numFmtId="167" fontId="30" fillId="0" borderId="0" xfId="2" applyNumberFormat="1" applyFont="1" applyAlignment="1">
      <alignment vertical="center"/>
    </xf>
    <xf numFmtId="0" fontId="30" fillId="0" borderId="0" xfId="2" applyFont="1" applyAlignment="1" applyProtection="1">
      <alignment vertical="center"/>
      <protection locked="0"/>
    </xf>
    <xf numFmtId="0" fontId="30" fillId="0" borderId="27" xfId="2" applyFont="1" applyBorder="1" applyAlignment="1">
      <alignment vertical="center"/>
    </xf>
    <xf numFmtId="0" fontId="30" fillId="0" borderId="0" xfId="2" applyFont="1" applyBorder="1" applyAlignment="1">
      <alignment vertical="center"/>
    </xf>
    <xf numFmtId="0" fontId="30" fillId="0" borderId="28" xfId="2" applyFont="1" applyBorder="1" applyAlignment="1">
      <alignment vertical="center"/>
    </xf>
    <xf numFmtId="0" fontId="32" fillId="0" borderId="0" xfId="2" applyFont="1" applyAlignment="1">
      <alignment vertical="center"/>
    </xf>
    <xf numFmtId="0" fontId="32" fillId="0" borderId="14" xfId="2" applyFont="1" applyBorder="1" applyAlignment="1">
      <alignment vertical="center"/>
    </xf>
    <xf numFmtId="0" fontId="32" fillId="0" borderId="0" xfId="2" applyFont="1" applyAlignment="1">
      <alignment horizontal="left" vertical="center"/>
    </xf>
    <xf numFmtId="0" fontId="32" fillId="0" borderId="0" xfId="2" applyFont="1" applyAlignment="1">
      <alignment horizontal="left" vertical="center" wrapText="1"/>
    </xf>
    <xf numFmtId="167" fontId="32" fillId="0" borderId="0" xfId="2" applyNumberFormat="1" applyFont="1" applyAlignment="1">
      <alignment vertical="center"/>
    </xf>
    <xf numFmtId="0" fontId="32" fillId="0" borderId="0" xfId="2" applyFont="1" applyAlignment="1" applyProtection="1">
      <alignment vertical="center"/>
      <protection locked="0"/>
    </xf>
    <xf numFmtId="0" fontId="32" fillId="0" borderId="27" xfId="2" applyFont="1" applyBorder="1" applyAlignment="1">
      <alignment vertical="center"/>
    </xf>
    <xf numFmtId="0" fontId="32" fillId="0" borderId="0" xfId="2" applyFont="1" applyBorder="1" applyAlignment="1">
      <alignment vertical="center"/>
    </xf>
    <xf numFmtId="0" fontId="32" fillId="0" borderId="28" xfId="2" applyFont="1" applyBorder="1" applyAlignment="1">
      <alignment vertical="center"/>
    </xf>
    <xf numFmtId="0" fontId="33" fillId="0" borderId="29" xfId="2" applyFont="1" applyBorder="1" applyAlignment="1" applyProtection="1">
      <alignment horizontal="center" vertical="center"/>
      <protection locked="0"/>
    </xf>
    <xf numFmtId="49" fontId="33" fillId="0" borderId="29" xfId="2" applyNumberFormat="1" applyFont="1" applyBorder="1" applyAlignment="1" applyProtection="1">
      <alignment horizontal="left" vertical="center" wrapText="1"/>
      <protection locked="0"/>
    </xf>
    <xf numFmtId="0" fontId="33" fillId="0" borderId="29" xfId="2" applyFont="1" applyBorder="1" applyAlignment="1" applyProtection="1">
      <alignment horizontal="left" vertical="center" wrapText="1"/>
      <protection locked="0"/>
    </xf>
    <xf numFmtId="0" fontId="33" fillId="0" borderId="29" xfId="2" applyFont="1" applyBorder="1" applyAlignment="1" applyProtection="1">
      <alignment horizontal="center" vertical="center" wrapText="1"/>
      <protection locked="0"/>
    </xf>
    <xf numFmtId="167" fontId="33" fillId="0" borderId="29" xfId="2" applyNumberFormat="1" applyFont="1" applyBorder="1" applyAlignment="1" applyProtection="1">
      <alignment vertical="center"/>
      <protection locked="0"/>
    </xf>
    <xf numFmtId="4" fontId="33" fillId="3" borderId="29" xfId="2" applyNumberFormat="1" applyFont="1" applyFill="1" applyBorder="1" applyAlignment="1" applyProtection="1">
      <alignment vertical="center"/>
      <protection locked="0"/>
    </xf>
    <xf numFmtId="4" fontId="33" fillId="0" borderId="29" xfId="2" applyNumberFormat="1" applyFont="1" applyBorder="1" applyAlignment="1" applyProtection="1">
      <alignment vertical="center"/>
      <protection locked="0"/>
    </xf>
    <xf numFmtId="0" fontId="34" fillId="0" borderId="29" xfId="2" applyFont="1" applyBorder="1" applyAlignment="1" applyProtection="1">
      <alignment vertical="center"/>
      <protection locked="0"/>
    </xf>
    <xf numFmtId="0" fontId="34" fillId="0" borderId="14" xfId="2" applyFont="1" applyBorder="1" applyAlignment="1">
      <alignment vertical="center"/>
    </xf>
    <xf numFmtId="0" fontId="33" fillId="3" borderId="27" xfId="2" applyFont="1" applyFill="1" applyBorder="1" applyAlignment="1" applyProtection="1">
      <alignment horizontal="left" vertical="center"/>
      <protection locked="0"/>
    </xf>
    <xf numFmtId="0" fontId="33" fillId="0" borderId="0" xfId="2" applyFont="1" applyBorder="1" applyAlignment="1">
      <alignment horizontal="center" vertical="center"/>
    </xf>
    <xf numFmtId="0" fontId="26" fillId="3" borderId="30" xfId="2" applyFont="1" applyFill="1" applyBorder="1" applyAlignment="1" applyProtection="1">
      <alignment horizontal="left" vertical="center"/>
      <protection locked="0"/>
    </xf>
    <xf numFmtId="0" fontId="26" fillId="0" borderId="21" xfId="2" applyFont="1" applyBorder="1" applyAlignment="1">
      <alignment horizontal="center" vertical="center"/>
    </xf>
    <xf numFmtId="0" fontId="10" fillId="0" borderId="21" xfId="2" applyFont="1" applyBorder="1" applyAlignment="1">
      <alignment vertical="center"/>
    </xf>
    <xf numFmtId="166" fontId="26" fillId="0" borderId="21" xfId="2" applyNumberFormat="1" applyFont="1" applyBorder="1" applyAlignment="1">
      <alignment vertical="center"/>
    </xf>
    <xf numFmtId="166" fontId="26" fillId="0" borderId="31" xfId="2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2" fontId="6" fillId="0" borderId="0" xfId="0" applyNumberFormat="1" applyFont="1" applyBorder="1" applyAlignment="1">
      <alignment vertical="top"/>
    </xf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horizontal="left" vertical="top"/>
    </xf>
    <xf numFmtId="0" fontId="21" fillId="0" borderId="0" xfId="2" applyFont="1" applyAlignment="1">
      <alignment horizontal="left" vertical="center" wrapText="1"/>
    </xf>
    <xf numFmtId="0" fontId="35" fillId="0" borderId="22" xfId="2" applyFont="1" applyBorder="1" applyAlignment="1">
      <alignment horizontal="left" vertical="center" wrapText="1"/>
    </xf>
    <xf numFmtId="0" fontId="35" fillId="0" borderId="29" xfId="2" applyFont="1" applyBorder="1" applyAlignment="1">
      <alignment horizontal="left" vertical="center" wrapText="1"/>
    </xf>
    <xf numFmtId="0" fontId="35" fillId="0" borderId="29" xfId="2" applyFont="1" applyBorder="1" applyAlignment="1">
      <alignment horizontal="left" vertical="center"/>
    </xf>
    <xf numFmtId="167" fontId="35" fillId="0" borderId="24" xfId="2" applyNumberFormat="1" applyFont="1" applyBorder="1" applyAlignment="1">
      <alignment vertical="center"/>
    </xf>
    <xf numFmtId="0" fontId="10" fillId="0" borderId="0" xfId="2" applyFont="1" applyAlignment="1">
      <alignment horizontal="left" vertical="center" wrapText="1"/>
    </xf>
    <xf numFmtId="167" fontId="10" fillId="0" borderId="0" xfId="2" applyNumberFormat="1" applyFont="1" applyAlignment="1">
      <alignment vertical="center"/>
    </xf>
    <xf numFmtId="0" fontId="28" fillId="0" borderId="0" xfId="2" applyFont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/>
    </xf>
    <xf numFmtId="0" fontId="10" fillId="0" borderId="0" xfId="2" applyFont="1" applyAlignment="1">
      <alignment vertical="center"/>
    </xf>
    <xf numFmtId="0" fontId="16" fillId="0" borderId="0" xfId="2" applyFont="1" applyAlignment="1">
      <alignment horizontal="left" vertical="center" wrapText="1"/>
    </xf>
    <xf numFmtId="0" fontId="11" fillId="4" borderId="0" xfId="2" applyFont="1" applyFill="1" applyAlignment="1">
      <alignment horizontal="center" vertical="center"/>
    </xf>
    <xf numFmtId="0" fontId="10" fillId="0" borderId="0" xfId="2"/>
    <xf numFmtId="0" fontId="17" fillId="3" borderId="0" xfId="2" applyFont="1" applyFill="1" applyAlignment="1" applyProtection="1">
      <alignment horizontal="left" vertical="center"/>
      <protection locked="0"/>
    </xf>
    <xf numFmtId="0" fontId="17" fillId="0" borderId="0" xfId="2" applyFont="1" applyAlignment="1">
      <alignment horizontal="left" vertical="center"/>
    </xf>
    <xf numFmtId="0" fontId="17" fillId="0" borderId="0" xfId="2" applyFont="1" applyAlignment="1">
      <alignment horizontal="left" vertical="center" wrapText="1"/>
    </xf>
    <xf numFmtId="0" fontId="16" fillId="0" borderId="0" xfId="2" applyFont="1" applyAlignment="1">
      <alignment horizontal="left" vertical="top" wrapTex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5590" cy="27559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mocnice%20Broumov/9-%20Rozpo&#269;ty/SO%2003%20soupis%20praci%20strech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DÍL-01 - Stavební část"/>
      <sheetName val="DÍL-02 - Výkop pro hromosvod"/>
      <sheetName val="Seznam figur"/>
      <sheetName val="Pokyny pro vyplnění"/>
    </sheetNames>
    <sheetDataSet>
      <sheetData sheetId="0">
        <row r="8">
          <cell r="AN8" t="str">
            <v>15. 5. 2020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rtmanpa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E13" sqref="E13"/>
    </sheetView>
  </sheetViews>
  <sheetFormatPr defaultColWidth="8.85546875"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8.85546875" style="1"/>
  </cols>
  <sheetData>
    <row r="1" spans="1:3" ht="20.25">
      <c r="A1" s="204" t="s">
        <v>114</v>
      </c>
      <c r="B1" s="204"/>
      <c r="C1" s="204"/>
    </row>
    <row r="2" spans="1:3" ht="15.75" thickBot="1">
      <c r="A2" s="205" t="s">
        <v>115</v>
      </c>
      <c r="B2" s="205"/>
      <c r="C2" s="205"/>
    </row>
    <row r="3" spans="1:3" ht="12.75" thickTop="1" thickBot="1"/>
    <row r="4" spans="1:3" ht="15">
      <c r="A4" s="5" t="s">
        <v>0</v>
      </c>
      <c r="B4" s="6">
        <v>43891</v>
      </c>
      <c r="C4" s="7"/>
    </row>
    <row r="5" spans="1:3" ht="15">
      <c r="A5" s="8" t="s">
        <v>1</v>
      </c>
      <c r="B5" s="9" t="s">
        <v>2</v>
      </c>
      <c r="C5" s="10"/>
    </row>
    <row r="6" spans="1:3" ht="15.75" thickBot="1">
      <c r="A6" s="11"/>
      <c r="B6" s="12" t="s">
        <v>118</v>
      </c>
      <c r="C6" s="13"/>
    </row>
    <row r="8" spans="1:3" ht="15">
      <c r="A8" s="3" t="s">
        <v>3</v>
      </c>
      <c r="B8" s="4" t="s">
        <v>4</v>
      </c>
    </row>
    <row r="9" spans="1:3" ht="15">
      <c r="B9" s="4" t="s">
        <v>5</v>
      </c>
    </row>
    <row r="11" spans="1:3">
      <c r="A11" s="2" t="s">
        <v>6</v>
      </c>
      <c r="B11" s="14" t="s">
        <v>116</v>
      </c>
    </row>
    <row r="12" spans="1:3" ht="15">
      <c r="A12" s="2" t="s">
        <v>7</v>
      </c>
      <c r="B12" s="41" t="s">
        <v>117</v>
      </c>
    </row>
    <row r="13" spans="1:3">
      <c r="A13" s="2" t="s">
        <v>8</v>
      </c>
      <c r="B13" s="14" t="s">
        <v>9</v>
      </c>
    </row>
  </sheetData>
  <mergeCells count="2">
    <mergeCell ref="A1:C1"/>
    <mergeCell ref="A2:C2"/>
  </mergeCells>
  <hyperlinks>
    <hyperlink ref="B12" r:id="rId1"/>
  </hyperlinks>
  <pageMargins left="0.7" right="0.7" top="0.78740157499999996" bottom="0.78740157499999996" header="0.3" footer="0.3"/>
  <pageSetup paperSize="9" orientation="portrait" horizontalDpi="4294967293" verticalDpi="4294967293" r:id="rId2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D24" sqref="D24"/>
    </sheetView>
  </sheetViews>
  <sheetFormatPr defaultColWidth="8.85546875" defaultRowHeight="11.25"/>
  <cols>
    <col min="1" max="1" width="4.7109375" style="1" customWidth="1"/>
    <col min="2" max="2" width="45.7109375" style="1" customWidth="1"/>
    <col min="3" max="5" width="11.7109375" style="1" customWidth="1"/>
    <col min="6" max="16384" width="8.85546875" style="1"/>
  </cols>
  <sheetData>
    <row r="1" spans="1:5" ht="15.75">
      <c r="A1" s="206" t="s">
        <v>96</v>
      </c>
      <c r="B1" s="206"/>
      <c r="C1" s="206"/>
      <c r="D1" s="206"/>
      <c r="E1" s="206"/>
    </row>
    <row r="3" spans="1:5">
      <c r="A3" s="15" t="s">
        <v>92</v>
      </c>
      <c r="B3" s="27" t="s">
        <v>13</v>
      </c>
      <c r="C3" s="15" t="s">
        <v>93</v>
      </c>
      <c r="D3" s="15" t="s">
        <v>94</v>
      </c>
      <c r="E3" s="15" t="s">
        <v>95</v>
      </c>
    </row>
    <row r="4" spans="1:5">
      <c r="A4" s="30" t="s">
        <v>97</v>
      </c>
      <c r="B4" s="31" t="s">
        <v>98</v>
      </c>
      <c r="C4" s="32"/>
      <c r="D4" s="32"/>
      <c r="E4" s="32"/>
    </row>
    <row r="5" spans="1:5">
      <c r="A5" s="2">
        <v>1</v>
      </c>
      <c r="B5" s="28" t="s">
        <v>99</v>
      </c>
      <c r="C5" s="29">
        <v>0</v>
      </c>
      <c r="D5" s="29">
        <v>0</v>
      </c>
      <c r="E5" s="29"/>
    </row>
    <row r="6" spans="1:5">
      <c r="A6" s="2">
        <v>2</v>
      </c>
      <c r="B6" s="28" t="s">
        <v>100</v>
      </c>
      <c r="C6" s="29">
        <v>0</v>
      </c>
      <c r="D6" s="29">
        <v>0</v>
      </c>
      <c r="E6" s="29"/>
    </row>
    <row r="7" spans="1:5">
      <c r="A7" s="2">
        <v>3</v>
      </c>
      <c r="B7" s="28" t="s">
        <v>101</v>
      </c>
      <c r="C7" s="29">
        <v>0</v>
      </c>
      <c r="D7" s="29">
        <v>0</v>
      </c>
      <c r="E7" s="29"/>
    </row>
    <row r="8" spans="1:5">
      <c r="A8" s="2">
        <v>4</v>
      </c>
      <c r="B8" s="28" t="s">
        <v>102</v>
      </c>
      <c r="C8" s="29">
        <v>0</v>
      </c>
      <c r="D8" s="29">
        <v>0</v>
      </c>
      <c r="E8" s="29"/>
    </row>
    <row r="9" spans="1:5">
      <c r="A9" s="2">
        <v>5</v>
      </c>
      <c r="B9" s="28" t="s">
        <v>103</v>
      </c>
      <c r="C9" s="29">
        <v>0</v>
      </c>
      <c r="D9" s="29">
        <v>0</v>
      </c>
      <c r="E9" s="29"/>
    </row>
    <row r="10" spans="1:5">
      <c r="A10" s="2">
        <v>6</v>
      </c>
      <c r="B10" s="28" t="s">
        <v>104</v>
      </c>
      <c r="C10" s="29">
        <v>0</v>
      </c>
      <c r="D10" s="29">
        <v>0</v>
      </c>
      <c r="E10" s="29"/>
    </row>
    <row r="11" spans="1:5">
      <c r="A11" s="2">
        <v>7</v>
      </c>
      <c r="B11" s="28" t="s">
        <v>101</v>
      </c>
      <c r="C11" s="29">
        <v>0</v>
      </c>
      <c r="D11" s="29">
        <v>0</v>
      </c>
      <c r="E11" s="29"/>
    </row>
    <row r="12" spans="1:5">
      <c r="A12" s="33"/>
      <c r="B12" s="34" t="s">
        <v>105</v>
      </c>
      <c r="C12" s="35">
        <f>SUM(C5:C11)</f>
        <v>0</v>
      </c>
      <c r="D12" s="35">
        <f>SUM(D5:D11)</f>
        <v>0</v>
      </c>
      <c r="E12" s="35"/>
    </row>
    <row r="13" spans="1:5">
      <c r="A13" s="2"/>
      <c r="B13" s="28"/>
      <c r="C13" s="29"/>
      <c r="D13" s="29"/>
      <c r="E13" s="29"/>
    </row>
    <row r="14" spans="1:5">
      <c r="A14" s="30" t="s">
        <v>106</v>
      </c>
      <c r="B14" s="31" t="s">
        <v>107</v>
      </c>
      <c r="C14" s="32"/>
      <c r="D14" s="32"/>
      <c r="E14" s="32"/>
    </row>
    <row r="15" spans="1:5">
      <c r="A15" s="2">
        <v>8</v>
      </c>
      <c r="B15" s="28" t="s">
        <v>108</v>
      </c>
      <c r="C15" s="29">
        <v>0</v>
      </c>
      <c r="D15" s="29">
        <v>0</v>
      </c>
      <c r="E15" s="29"/>
    </row>
    <row r="16" spans="1:5">
      <c r="A16" s="33"/>
      <c r="B16" s="34" t="s">
        <v>109</v>
      </c>
      <c r="C16" s="35">
        <f>SUM(C15)</f>
        <v>0</v>
      </c>
      <c r="D16" s="35">
        <f>SUM(D15)</f>
        <v>0</v>
      </c>
      <c r="E16" s="35"/>
    </row>
    <row r="17" spans="1:5">
      <c r="A17" s="2"/>
      <c r="B17" s="28"/>
      <c r="C17" s="29"/>
      <c r="D17" s="29"/>
      <c r="E17" s="29"/>
    </row>
    <row r="18" spans="1:5">
      <c r="A18" s="30" t="s">
        <v>363</v>
      </c>
      <c r="B18" s="31" t="s">
        <v>364</v>
      </c>
      <c r="C18" s="32"/>
      <c r="D18" s="32"/>
      <c r="E18" s="32"/>
    </row>
    <row r="19" spans="1:5">
      <c r="A19" s="2">
        <v>9</v>
      </c>
      <c r="B19" s="28" t="s">
        <v>366</v>
      </c>
      <c r="C19" s="29">
        <v>0</v>
      </c>
      <c r="D19" s="29">
        <v>0</v>
      </c>
      <c r="E19" s="29"/>
    </row>
    <row r="20" spans="1:5">
      <c r="A20" s="33"/>
      <c r="B20" s="34" t="s">
        <v>365</v>
      </c>
      <c r="C20" s="35">
        <f>SUM(C19)</f>
        <v>0</v>
      </c>
      <c r="D20" s="35">
        <f>SUM(D19)</f>
        <v>0</v>
      </c>
      <c r="E20" s="35"/>
    </row>
    <row r="21" spans="1:5">
      <c r="A21" s="191"/>
      <c r="B21" s="192"/>
      <c r="C21" s="193"/>
      <c r="D21" s="193"/>
      <c r="E21" s="193"/>
    </row>
    <row r="22" spans="1:5" ht="12" thickBot="1">
      <c r="A22" s="2"/>
      <c r="B22" s="28"/>
      <c r="C22" s="29"/>
      <c r="D22" s="29"/>
    </row>
    <row r="23" spans="1:5" ht="12" thickTop="1">
      <c r="A23" s="36"/>
      <c r="B23" s="37" t="s">
        <v>110</v>
      </c>
      <c r="C23" s="38">
        <f>SUM(C12+C16+C20)</f>
        <v>0</v>
      </c>
      <c r="D23" s="38">
        <f>SUM(C12+D16+D20)</f>
        <v>0</v>
      </c>
      <c r="E23" s="38">
        <v>0</v>
      </c>
    </row>
    <row r="25" spans="1:5" ht="12">
      <c r="B25" s="39"/>
      <c r="D25" s="40" t="s">
        <v>94</v>
      </c>
    </row>
    <row r="26" spans="1:5" ht="12">
      <c r="B26" s="39" t="s">
        <v>111</v>
      </c>
      <c r="D26" s="22"/>
    </row>
    <row r="27" spans="1:5" ht="12">
      <c r="B27" s="39" t="s">
        <v>112</v>
      </c>
      <c r="D27" s="22"/>
    </row>
    <row r="28" spans="1:5" ht="12">
      <c r="B28" s="39" t="s">
        <v>113</v>
      </c>
      <c r="D28" s="22"/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4294967293" vertic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4"/>
  <sheetViews>
    <sheetView topLeftCell="A25" workbookViewId="0">
      <selection activeCell="L26" sqref="L26"/>
    </sheetView>
  </sheetViews>
  <sheetFormatPr defaultColWidth="8.85546875" defaultRowHeight="11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8.85546875" style="1"/>
  </cols>
  <sheetData>
    <row r="1" spans="1:8" ht="15.75">
      <c r="A1" s="207" t="s">
        <v>10</v>
      </c>
      <c r="B1" s="207"/>
      <c r="C1" s="207"/>
      <c r="D1" s="207"/>
      <c r="E1" s="207"/>
      <c r="F1" s="207"/>
      <c r="G1" s="207"/>
      <c r="H1" s="207"/>
    </row>
    <row r="2" spans="1:8">
      <c r="A2" s="15" t="s">
        <v>11</v>
      </c>
      <c r="B2" s="16" t="s">
        <v>12</v>
      </c>
      <c r="C2" s="16" t="s">
        <v>13</v>
      </c>
      <c r="D2" s="15" t="s">
        <v>14</v>
      </c>
      <c r="E2" s="15" t="s">
        <v>15</v>
      </c>
      <c r="F2" s="16" t="s">
        <v>16</v>
      </c>
      <c r="G2" s="15" t="s">
        <v>17</v>
      </c>
      <c r="H2" s="15" t="s">
        <v>18</v>
      </c>
    </row>
    <row r="3" spans="1:8" ht="33.75">
      <c r="A3" s="17">
        <v>1</v>
      </c>
      <c r="B3" s="18" t="s">
        <v>19</v>
      </c>
      <c r="C3" s="18" t="s">
        <v>20</v>
      </c>
      <c r="D3" s="19">
        <v>0</v>
      </c>
      <c r="E3" s="19">
        <v>80</v>
      </c>
      <c r="F3" s="18" t="s">
        <v>21</v>
      </c>
      <c r="G3" s="19">
        <f>PRODUCT(D3:E3)</f>
        <v>0</v>
      </c>
      <c r="H3" s="20">
        <v>0.21</v>
      </c>
    </row>
    <row r="4" spans="1:8" ht="33.75">
      <c r="A4" s="17">
        <v>2</v>
      </c>
      <c r="B4" s="18" t="s">
        <v>22</v>
      </c>
      <c r="C4" s="18" t="s">
        <v>23</v>
      </c>
      <c r="D4" s="19">
        <v>0</v>
      </c>
      <c r="E4" s="19">
        <v>80</v>
      </c>
      <c r="F4" s="18" t="s">
        <v>21</v>
      </c>
      <c r="G4" s="19">
        <f t="shared" ref="G4:G15" si="0">PRODUCT(D4:E4)</f>
        <v>0</v>
      </c>
      <c r="H4" s="20">
        <v>0.21</v>
      </c>
    </row>
    <row r="5" spans="1:8" ht="33.75">
      <c r="A5" s="17">
        <v>3</v>
      </c>
      <c r="B5" s="18" t="s">
        <v>24</v>
      </c>
      <c r="C5" s="18" t="s">
        <v>25</v>
      </c>
      <c r="D5" s="19">
        <v>0</v>
      </c>
      <c r="E5" s="19">
        <v>350</v>
      </c>
      <c r="F5" s="18" t="s">
        <v>21</v>
      </c>
      <c r="G5" s="19">
        <f t="shared" si="0"/>
        <v>0</v>
      </c>
      <c r="H5" s="20">
        <v>0.21</v>
      </c>
    </row>
    <row r="6" spans="1:8" ht="22.5">
      <c r="A6" s="17">
        <v>4</v>
      </c>
      <c r="B6" s="18" t="s">
        <v>26</v>
      </c>
      <c r="C6" s="18" t="s">
        <v>27</v>
      </c>
      <c r="D6" s="19">
        <v>0</v>
      </c>
      <c r="E6" s="19">
        <v>20</v>
      </c>
      <c r="F6" s="18" t="s">
        <v>28</v>
      </c>
      <c r="G6" s="19">
        <f t="shared" si="0"/>
        <v>0</v>
      </c>
      <c r="H6" s="20">
        <v>0.21</v>
      </c>
    </row>
    <row r="7" spans="1:8" ht="22.5">
      <c r="A7" s="17">
        <v>5</v>
      </c>
      <c r="B7" s="18" t="s">
        <v>26</v>
      </c>
      <c r="C7" s="18" t="s">
        <v>29</v>
      </c>
      <c r="D7" s="19">
        <v>0</v>
      </c>
      <c r="E7" s="19">
        <v>2</v>
      </c>
      <c r="F7" s="18" t="s">
        <v>28</v>
      </c>
      <c r="G7" s="19">
        <f t="shared" si="0"/>
        <v>0</v>
      </c>
      <c r="H7" s="20">
        <v>0.21</v>
      </c>
    </row>
    <row r="8" spans="1:8">
      <c r="A8" s="17">
        <v>6</v>
      </c>
      <c r="B8" s="18" t="s">
        <v>30</v>
      </c>
      <c r="C8" s="18" t="s">
        <v>31</v>
      </c>
      <c r="D8" s="19">
        <v>0</v>
      </c>
      <c r="E8" s="19">
        <v>44</v>
      </c>
      <c r="F8" s="18" t="s">
        <v>28</v>
      </c>
      <c r="G8" s="19">
        <f t="shared" si="0"/>
        <v>0</v>
      </c>
      <c r="H8" s="20">
        <v>0.21</v>
      </c>
    </row>
    <row r="9" spans="1:8" ht="22.5">
      <c r="A9" s="17">
        <v>7</v>
      </c>
      <c r="B9" s="18" t="s">
        <v>30</v>
      </c>
      <c r="C9" s="18" t="s">
        <v>32</v>
      </c>
      <c r="D9" s="19">
        <v>0</v>
      </c>
      <c r="E9" s="19">
        <v>10</v>
      </c>
      <c r="F9" s="18" t="s">
        <v>28</v>
      </c>
      <c r="G9" s="19">
        <f t="shared" si="0"/>
        <v>0</v>
      </c>
      <c r="H9" s="20">
        <v>0.21</v>
      </c>
    </row>
    <row r="10" spans="1:8">
      <c r="A10" s="17">
        <v>8</v>
      </c>
      <c r="B10" s="18" t="s">
        <v>30</v>
      </c>
      <c r="C10" s="18" t="s">
        <v>33</v>
      </c>
      <c r="D10" s="19">
        <v>0</v>
      </c>
      <c r="E10" s="19">
        <v>20</v>
      </c>
      <c r="F10" s="18" t="s">
        <v>28</v>
      </c>
      <c r="G10" s="19">
        <f t="shared" si="0"/>
        <v>0</v>
      </c>
      <c r="H10" s="20">
        <v>0.21</v>
      </c>
    </row>
    <row r="11" spans="1:8">
      <c r="A11" s="17">
        <v>9</v>
      </c>
      <c r="B11" s="18" t="s">
        <v>34</v>
      </c>
      <c r="C11" s="18" t="s">
        <v>35</v>
      </c>
      <c r="D11" s="19">
        <v>0</v>
      </c>
      <c r="E11" s="19">
        <v>14</v>
      </c>
      <c r="F11" s="18" t="s">
        <v>28</v>
      </c>
      <c r="G11" s="19">
        <f t="shared" si="0"/>
        <v>0</v>
      </c>
      <c r="H11" s="20">
        <v>0.21</v>
      </c>
    </row>
    <row r="12" spans="1:8">
      <c r="A12" s="17">
        <v>10</v>
      </c>
      <c r="B12" s="18" t="s">
        <v>34</v>
      </c>
      <c r="C12" s="18" t="s">
        <v>36</v>
      </c>
      <c r="D12" s="19">
        <v>0</v>
      </c>
      <c r="E12" s="19">
        <v>13</v>
      </c>
      <c r="F12" s="18" t="s">
        <v>28</v>
      </c>
      <c r="G12" s="19">
        <f t="shared" si="0"/>
        <v>0</v>
      </c>
      <c r="H12" s="20">
        <v>0.21</v>
      </c>
    </row>
    <row r="13" spans="1:8" ht="22.5">
      <c r="A13" s="17">
        <v>11</v>
      </c>
      <c r="B13" s="18" t="s">
        <v>37</v>
      </c>
      <c r="C13" s="18" t="s">
        <v>38</v>
      </c>
      <c r="D13" s="19">
        <v>0</v>
      </c>
      <c r="E13" s="19">
        <v>13</v>
      </c>
      <c r="F13" s="18" t="s">
        <v>28</v>
      </c>
      <c r="G13" s="19">
        <f t="shared" si="0"/>
        <v>0</v>
      </c>
      <c r="H13" s="20">
        <v>0.21</v>
      </c>
    </row>
    <row r="14" spans="1:8" ht="22.5">
      <c r="A14" s="17">
        <v>12</v>
      </c>
      <c r="B14" s="18" t="s">
        <v>39</v>
      </c>
      <c r="C14" s="18" t="s">
        <v>40</v>
      </c>
      <c r="D14" s="19">
        <v>0</v>
      </c>
      <c r="E14" s="19">
        <v>13</v>
      </c>
      <c r="F14" s="18" t="s">
        <v>28</v>
      </c>
      <c r="G14" s="19">
        <f t="shared" si="0"/>
        <v>0</v>
      </c>
      <c r="H14" s="20">
        <v>0.21</v>
      </c>
    </row>
    <row r="15" spans="1:8" ht="33.75">
      <c r="A15" s="17">
        <v>13</v>
      </c>
      <c r="B15" s="18" t="s">
        <v>41</v>
      </c>
      <c r="C15" s="18" t="s">
        <v>42</v>
      </c>
      <c r="D15" s="19">
        <v>0</v>
      </c>
      <c r="E15" s="19">
        <v>13</v>
      </c>
      <c r="F15" s="18" t="s">
        <v>28</v>
      </c>
      <c r="G15" s="19">
        <f t="shared" si="0"/>
        <v>0</v>
      </c>
      <c r="H15" s="20">
        <v>0.21</v>
      </c>
    </row>
    <row r="16" spans="1:8">
      <c r="H16" s="2" t="s">
        <v>119</v>
      </c>
    </row>
    <row r="17" spans="1:8" ht="12" thickBot="1">
      <c r="A17" s="21" t="s">
        <v>43</v>
      </c>
    </row>
    <row r="18" spans="1:8" ht="12.75" thickTop="1">
      <c r="A18" s="23"/>
      <c r="B18" s="23"/>
      <c r="C18" s="23"/>
      <c r="D18" s="23"/>
      <c r="E18" s="23"/>
      <c r="F18" s="23"/>
      <c r="G18" s="24">
        <f>SUM(G3:G15)</f>
        <v>0</v>
      </c>
      <c r="H18" s="23"/>
    </row>
    <row r="20" spans="1:8" ht="12.75">
      <c r="A20" s="26" t="s">
        <v>44</v>
      </c>
    </row>
    <row r="21" spans="1:8" ht="12">
      <c r="A21" s="25" t="s">
        <v>120</v>
      </c>
    </row>
    <row r="24" spans="1:8" ht="15.75">
      <c r="A24" s="207" t="s">
        <v>45</v>
      </c>
      <c r="B24" s="207"/>
      <c r="C24" s="207"/>
      <c r="D24" s="207"/>
      <c r="E24" s="207"/>
      <c r="F24" s="207"/>
      <c r="G24" s="207"/>
      <c r="H24" s="207"/>
    </row>
    <row r="25" spans="1:8">
      <c r="A25" s="15" t="s">
        <v>11</v>
      </c>
      <c r="B25" s="16" t="s">
        <v>12</v>
      </c>
      <c r="C25" s="16" t="s">
        <v>13</v>
      </c>
      <c r="D25" s="15" t="s">
        <v>14</v>
      </c>
      <c r="E25" s="15" t="s">
        <v>15</v>
      </c>
      <c r="F25" s="16" t="s">
        <v>16</v>
      </c>
      <c r="G25" s="15" t="s">
        <v>17</v>
      </c>
      <c r="H25" s="15" t="s">
        <v>18</v>
      </c>
    </row>
    <row r="26" spans="1:8" ht="22.5">
      <c r="A26" s="17" t="s">
        <v>46</v>
      </c>
      <c r="B26" s="18" t="s">
        <v>47</v>
      </c>
      <c r="C26" s="18" t="s">
        <v>48</v>
      </c>
      <c r="D26" s="19">
        <v>0</v>
      </c>
      <c r="E26" s="19">
        <v>100</v>
      </c>
      <c r="F26" s="18" t="s">
        <v>28</v>
      </c>
      <c r="G26" s="19">
        <f t="shared" ref="G26:G44" si="1">PRODUCT(D26:E26)</f>
        <v>0</v>
      </c>
      <c r="H26" s="20">
        <v>0.21</v>
      </c>
    </row>
    <row r="27" spans="1:8" ht="22.5">
      <c r="A27" s="17" t="s">
        <v>49</v>
      </c>
      <c r="B27" s="18" t="s">
        <v>47</v>
      </c>
      <c r="C27" s="18" t="s">
        <v>50</v>
      </c>
      <c r="D27" s="19">
        <v>0</v>
      </c>
      <c r="E27" s="19">
        <v>80</v>
      </c>
      <c r="F27" s="18" t="s">
        <v>28</v>
      </c>
      <c r="G27" s="19">
        <f t="shared" si="1"/>
        <v>0</v>
      </c>
      <c r="H27" s="20">
        <v>0.21</v>
      </c>
    </row>
    <row r="28" spans="1:8" ht="22.5">
      <c r="A28" s="17" t="s">
        <v>51</v>
      </c>
      <c r="B28" s="18" t="s">
        <v>47</v>
      </c>
      <c r="C28" s="18" t="s">
        <v>126</v>
      </c>
      <c r="D28" s="19">
        <v>0</v>
      </c>
      <c r="E28" s="19">
        <v>100</v>
      </c>
      <c r="F28" s="18" t="s">
        <v>28</v>
      </c>
      <c r="G28" s="19">
        <f t="shared" ref="G28" si="2">PRODUCT(D28:E28)</f>
        <v>0</v>
      </c>
      <c r="H28" s="20">
        <v>0.21</v>
      </c>
    </row>
    <row r="29" spans="1:8" ht="33.75">
      <c r="A29" s="17" t="s">
        <v>125</v>
      </c>
      <c r="B29" s="18" t="s">
        <v>47</v>
      </c>
      <c r="C29" s="18" t="s">
        <v>127</v>
      </c>
      <c r="D29" s="19">
        <v>0</v>
      </c>
      <c r="E29" s="19">
        <v>100</v>
      </c>
      <c r="F29" s="18" t="s">
        <v>28</v>
      </c>
      <c r="G29" s="19">
        <f t="shared" si="1"/>
        <v>0</v>
      </c>
      <c r="H29" s="20">
        <v>0.21</v>
      </c>
    </row>
    <row r="30" spans="1:8">
      <c r="A30" s="17">
        <v>4</v>
      </c>
      <c r="B30" s="18" t="s">
        <v>52</v>
      </c>
      <c r="C30" s="18" t="s">
        <v>53</v>
      </c>
      <c r="D30" s="19">
        <v>0</v>
      </c>
      <c r="E30" s="19">
        <v>80</v>
      </c>
      <c r="F30" s="18" t="s">
        <v>21</v>
      </c>
      <c r="G30" s="19">
        <f t="shared" si="1"/>
        <v>0</v>
      </c>
      <c r="H30" s="20">
        <v>0.21</v>
      </c>
    </row>
    <row r="31" spans="1:8">
      <c r="A31" s="17">
        <v>5</v>
      </c>
      <c r="B31" s="18" t="s">
        <v>54</v>
      </c>
      <c r="C31" s="18" t="s">
        <v>55</v>
      </c>
      <c r="D31" s="19">
        <v>0</v>
      </c>
      <c r="E31" s="19">
        <v>350</v>
      </c>
      <c r="F31" s="18" t="s">
        <v>21</v>
      </c>
      <c r="G31" s="19">
        <f t="shared" si="1"/>
        <v>0</v>
      </c>
      <c r="H31" s="20">
        <v>0.21</v>
      </c>
    </row>
    <row r="32" spans="1:8">
      <c r="A32" s="17">
        <v>6</v>
      </c>
      <c r="B32" s="18" t="s">
        <v>56</v>
      </c>
      <c r="C32" s="18" t="s">
        <v>57</v>
      </c>
      <c r="D32" s="19">
        <v>0</v>
      </c>
      <c r="E32" s="19">
        <v>80</v>
      </c>
      <c r="F32" s="18" t="s">
        <v>21</v>
      </c>
      <c r="G32" s="19">
        <f t="shared" si="1"/>
        <v>0</v>
      </c>
      <c r="H32" s="20">
        <v>0.21</v>
      </c>
    </row>
    <row r="33" spans="1:8">
      <c r="A33" s="17">
        <v>7</v>
      </c>
      <c r="B33" s="18" t="s">
        <v>58</v>
      </c>
      <c r="C33" s="18" t="s">
        <v>59</v>
      </c>
      <c r="D33" s="19">
        <v>0</v>
      </c>
      <c r="E33" s="19">
        <v>20</v>
      </c>
      <c r="F33" s="18" t="s">
        <v>28</v>
      </c>
      <c r="G33" s="19">
        <f t="shared" si="1"/>
        <v>0</v>
      </c>
      <c r="H33" s="20">
        <v>0.21</v>
      </c>
    </row>
    <row r="34" spans="1:8">
      <c r="A34" s="17">
        <v>8</v>
      </c>
      <c r="B34" s="18" t="s">
        <v>58</v>
      </c>
      <c r="C34" s="18" t="s">
        <v>60</v>
      </c>
      <c r="D34" s="19">
        <v>0</v>
      </c>
      <c r="E34" s="19">
        <v>2</v>
      </c>
      <c r="F34" s="18" t="s">
        <v>28</v>
      </c>
      <c r="G34" s="19">
        <f t="shared" si="1"/>
        <v>0</v>
      </c>
      <c r="H34" s="20">
        <v>0.21</v>
      </c>
    </row>
    <row r="35" spans="1:8" ht="22.5">
      <c r="A35" s="17">
        <v>9</v>
      </c>
      <c r="B35" s="18" t="s">
        <v>61</v>
      </c>
      <c r="C35" s="18" t="s">
        <v>62</v>
      </c>
      <c r="D35" s="19">
        <v>0</v>
      </c>
      <c r="E35" s="19">
        <v>20</v>
      </c>
      <c r="F35" s="18" t="s">
        <v>28</v>
      </c>
      <c r="G35" s="19">
        <f t="shared" si="1"/>
        <v>0</v>
      </c>
      <c r="H35" s="20">
        <v>0.21</v>
      </c>
    </row>
    <row r="36" spans="1:8" ht="22.5">
      <c r="A36" s="17">
        <v>10</v>
      </c>
      <c r="B36" s="18" t="s">
        <v>63</v>
      </c>
      <c r="C36" s="18" t="s">
        <v>64</v>
      </c>
      <c r="D36" s="19">
        <v>0</v>
      </c>
      <c r="E36" s="19">
        <v>13</v>
      </c>
      <c r="F36" s="18" t="s">
        <v>28</v>
      </c>
      <c r="G36" s="19">
        <f t="shared" si="1"/>
        <v>0</v>
      </c>
      <c r="H36" s="20">
        <v>0.21</v>
      </c>
    </row>
    <row r="37" spans="1:8">
      <c r="A37" s="17">
        <v>11</v>
      </c>
      <c r="B37" s="18" t="s">
        <v>65</v>
      </c>
      <c r="C37" s="18" t="s">
        <v>66</v>
      </c>
      <c r="D37" s="19">
        <v>0</v>
      </c>
      <c r="E37" s="19">
        <v>10</v>
      </c>
      <c r="F37" s="18" t="s">
        <v>28</v>
      </c>
      <c r="G37" s="19">
        <f t="shared" si="1"/>
        <v>0</v>
      </c>
      <c r="H37" s="20">
        <v>0.21</v>
      </c>
    </row>
    <row r="38" spans="1:8" ht="22.5">
      <c r="A38" s="17">
        <v>12</v>
      </c>
      <c r="B38" s="18" t="s">
        <v>67</v>
      </c>
      <c r="C38" s="18" t="s">
        <v>68</v>
      </c>
      <c r="D38" s="19">
        <v>0</v>
      </c>
      <c r="E38" s="19">
        <v>13</v>
      </c>
      <c r="F38" s="18" t="s">
        <v>28</v>
      </c>
      <c r="G38" s="19">
        <f t="shared" si="1"/>
        <v>0</v>
      </c>
      <c r="H38" s="20">
        <v>0.21</v>
      </c>
    </row>
    <row r="39" spans="1:8">
      <c r="A39" s="17">
        <v>13</v>
      </c>
      <c r="B39" s="18" t="s">
        <v>69</v>
      </c>
      <c r="C39" s="18" t="s">
        <v>70</v>
      </c>
      <c r="D39" s="19">
        <v>0</v>
      </c>
      <c r="E39" s="19">
        <v>26</v>
      </c>
      <c r="F39" s="18" t="s">
        <v>28</v>
      </c>
      <c r="G39" s="19">
        <f t="shared" si="1"/>
        <v>0</v>
      </c>
      <c r="H39" s="20">
        <v>0.21</v>
      </c>
    </row>
    <row r="40" spans="1:8" ht="22.5">
      <c r="A40" s="17">
        <v>14</v>
      </c>
      <c r="B40" s="18" t="s">
        <v>71</v>
      </c>
      <c r="C40" s="18" t="s">
        <v>72</v>
      </c>
      <c r="D40" s="19">
        <v>0</v>
      </c>
      <c r="E40" s="19">
        <v>44</v>
      </c>
      <c r="F40" s="18" t="s">
        <v>28</v>
      </c>
      <c r="G40" s="19">
        <f t="shared" si="1"/>
        <v>0</v>
      </c>
      <c r="H40" s="20">
        <v>0.21</v>
      </c>
    </row>
    <row r="41" spans="1:8">
      <c r="A41" s="17">
        <v>15</v>
      </c>
      <c r="B41" s="18" t="s">
        <v>73</v>
      </c>
      <c r="C41" s="18" t="s">
        <v>74</v>
      </c>
      <c r="D41" s="19">
        <v>0</v>
      </c>
      <c r="E41" s="19">
        <v>13</v>
      </c>
      <c r="F41" s="18" t="s">
        <v>28</v>
      </c>
      <c r="G41" s="19">
        <f t="shared" si="1"/>
        <v>0</v>
      </c>
      <c r="H41" s="20">
        <v>0.21</v>
      </c>
    </row>
    <row r="42" spans="1:8" ht="22.5">
      <c r="A42" s="17" t="s">
        <v>75</v>
      </c>
      <c r="B42" s="18" t="s">
        <v>76</v>
      </c>
      <c r="C42" s="18" t="s">
        <v>77</v>
      </c>
      <c r="D42" s="19">
        <v>0</v>
      </c>
      <c r="E42" s="19">
        <v>22</v>
      </c>
      <c r="F42" s="18" t="s">
        <v>28</v>
      </c>
      <c r="G42" s="19">
        <f t="shared" si="1"/>
        <v>0</v>
      </c>
      <c r="H42" s="20">
        <v>0.21</v>
      </c>
    </row>
    <row r="43" spans="1:8">
      <c r="A43" s="17">
        <v>17</v>
      </c>
      <c r="B43" s="18" t="s">
        <v>78</v>
      </c>
      <c r="C43" s="18" t="s">
        <v>79</v>
      </c>
      <c r="D43" s="19">
        <v>0</v>
      </c>
      <c r="E43" s="19">
        <v>14</v>
      </c>
      <c r="F43" s="18" t="s">
        <v>28</v>
      </c>
      <c r="G43" s="19">
        <f t="shared" si="1"/>
        <v>0</v>
      </c>
      <c r="H43" s="20">
        <v>0.21</v>
      </c>
    </row>
    <row r="44" spans="1:8" ht="22.5">
      <c r="A44" s="17" t="s">
        <v>80</v>
      </c>
      <c r="B44" s="18" t="s">
        <v>47</v>
      </c>
      <c r="C44" s="18" t="s">
        <v>81</v>
      </c>
      <c r="D44" s="19">
        <v>0</v>
      </c>
      <c r="E44" s="19">
        <v>20</v>
      </c>
      <c r="F44" s="18" t="s">
        <v>28</v>
      </c>
      <c r="G44" s="19">
        <f t="shared" si="1"/>
        <v>0</v>
      </c>
      <c r="H44" s="20">
        <v>0.21</v>
      </c>
    </row>
    <row r="45" spans="1:8">
      <c r="H45" s="2" t="s">
        <v>121</v>
      </c>
    </row>
    <row r="46" spans="1:8" ht="12" thickBot="1">
      <c r="A46" s="21" t="s">
        <v>82</v>
      </c>
    </row>
    <row r="47" spans="1:8" ht="12.75" thickTop="1">
      <c r="A47" s="23"/>
      <c r="B47" s="23"/>
      <c r="C47" s="23"/>
      <c r="D47" s="23"/>
      <c r="E47" s="23"/>
      <c r="F47" s="23"/>
      <c r="G47" s="24">
        <f>SUM(G26:G44)</f>
        <v>0</v>
      </c>
      <c r="H47" s="23"/>
    </row>
    <row r="49" spans="1:8" ht="12.75">
      <c r="A49" s="26" t="s">
        <v>83</v>
      </c>
    </row>
    <row r="50" spans="1:8" ht="12">
      <c r="A50" s="25" t="s">
        <v>122</v>
      </c>
    </row>
    <row r="52" spans="1:8" ht="15.75">
      <c r="A52" s="207" t="s">
        <v>84</v>
      </c>
      <c r="B52" s="207"/>
      <c r="C52" s="207"/>
      <c r="D52" s="207"/>
      <c r="E52" s="207"/>
      <c r="F52" s="207"/>
      <c r="G52" s="207"/>
      <c r="H52" s="207"/>
    </row>
    <row r="53" spans="1:8">
      <c r="A53" s="15" t="s">
        <v>11</v>
      </c>
      <c r="B53" s="16" t="s">
        <v>12</v>
      </c>
      <c r="C53" s="16" t="s">
        <v>13</v>
      </c>
      <c r="D53" s="15" t="s">
        <v>14</v>
      </c>
      <c r="E53" s="15" t="s">
        <v>15</v>
      </c>
      <c r="F53" s="16" t="s">
        <v>16</v>
      </c>
      <c r="G53" s="15" t="s">
        <v>17</v>
      </c>
      <c r="H53" s="15" t="s">
        <v>18</v>
      </c>
    </row>
    <row r="54" spans="1:8" ht="22.5">
      <c r="A54" s="17">
        <v>1</v>
      </c>
      <c r="B54" s="18" t="s">
        <v>47</v>
      </c>
      <c r="C54" s="18" t="s">
        <v>85</v>
      </c>
      <c r="D54" s="19">
        <v>0</v>
      </c>
      <c r="E54" s="19">
        <v>8</v>
      </c>
      <c r="F54" s="18" t="s">
        <v>86</v>
      </c>
      <c r="G54" s="19">
        <f t="shared" ref="G54:G56" si="3">PRODUCT(D54:E54)</f>
        <v>0</v>
      </c>
      <c r="H54" s="20">
        <v>0.21</v>
      </c>
    </row>
    <row r="55" spans="1:8" ht="33.75">
      <c r="A55" s="17">
        <v>2</v>
      </c>
      <c r="B55" s="18" t="s">
        <v>47</v>
      </c>
      <c r="C55" s="18" t="s">
        <v>87</v>
      </c>
      <c r="D55" s="19">
        <v>0</v>
      </c>
      <c r="E55" s="19">
        <v>16</v>
      </c>
      <c r="F55" s="18" t="s">
        <v>86</v>
      </c>
      <c r="G55" s="19">
        <f t="shared" si="3"/>
        <v>0</v>
      </c>
      <c r="H55" s="20">
        <v>0.21</v>
      </c>
    </row>
    <row r="56" spans="1:8" ht="22.5">
      <c r="A56" s="17">
        <v>3</v>
      </c>
      <c r="B56" s="18" t="s">
        <v>47</v>
      </c>
      <c r="C56" s="18" t="s">
        <v>88</v>
      </c>
      <c r="D56" s="19">
        <v>0</v>
      </c>
      <c r="E56" s="19">
        <v>8</v>
      </c>
      <c r="F56" s="18" t="s">
        <v>86</v>
      </c>
      <c r="G56" s="19">
        <f t="shared" si="3"/>
        <v>0</v>
      </c>
      <c r="H56" s="20">
        <v>0.21</v>
      </c>
    </row>
    <row r="57" spans="1:8" ht="22.5">
      <c r="A57" s="17">
        <v>4</v>
      </c>
      <c r="B57" s="18" t="s">
        <v>47</v>
      </c>
      <c r="C57" s="18" t="s">
        <v>89</v>
      </c>
      <c r="D57" s="19">
        <v>0</v>
      </c>
      <c r="E57" s="19">
        <v>10</v>
      </c>
      <c r="F57" s="18" t="s">
        <v>86</v>
      </c>
      <c r="G57" s="19">
        <f>PRODUCT(D57:E57)</f>
        <v>0</v>
      </c>
      <c r="H57" s="20">
        <v>0.21</v>
      </c>
    </row>
    <row r="58" spans="1:8" ht="45">
      <c r="A58" s="17">
        <v>5</v>
      </c>
      <c r="B58" s="18" t="s">
        <v>47</v>
      </c>
      <c r="C58" s="18" t="s">
        <v>124</v>
      </c>
      <c r="D58" s="19">
        <v>0</v>
      </c>
      <c r="E58" s="19">
        <v>50</v>
      </c>
      <c r="F58" s="18" t="s">
        <v>86</v>
      </c>
      <c r="G58" s="19">
        <f t="shared" ref="G58" si="4">PRODUCT(D58:E58)</f>
        <v>0</v>
      </c>
      <c r="H58" s="20">
        <v>0.21</v>
      </c>
    </row>
    <row r="59" spans="1:8">
      <c r="H59" s="2" t="s">
        <v>121</v>
      </c>
    </row>
    <row r="60" spans="1:8" ht="12" thickBot="1">
      <c r="A60" s="21" t="s">
        <v>90</v>
      </c>
    </row>
    <row r="61" spans="1:8" ht="12.75" thickTop="1">
      <c r="A61" s="23"/>
      <c r="B61" s="23"/>
      <c r="C61" s="23"/>
      <c r="D61" s="23"/>
      <c r="E61" s="23"/>
      <c r="F61" s="23"/>
      <c r="G61" s="24">
        <f>SUM(G54:G57)</f>
        <v>0</v>
      </c>
      <c r="H61" s="23"/>
    </row>
    <row r="63" spans="1:8" ht="12.75">
      <c r="A63" s="26" t="s">
        <v>91</v>
      </c>
    </row>
    <row r="64" spans="1:8" ht="12">
      <c r="A64" s="25" t="s">
        <v>123</v>
      </c>
    </row>
  </sheetData>
  <mergeCells count="3">
    <mergeCell ref="A1:H1"/>
    <mergeCell ref="A24:H24"/>
    <mergeCell ref="A52:H52"/>
  </mergeCells>
  <pageMargins left="0.7" right="0.7" top="0.78740157499999996" bottom="0.78740157499999996" header="0.3" footer="0.3"/>
  <pageSetup paperSize="9" orientation="portrait" horizontalDpi="4294967293" verticalDpi="4294967293" r:id="rId1"/>
  <headerFooter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8"/>
  <sheetViews>
    <sheetView showGridLines="0" tabSelected="1" topLeftCell="A58" workbookViewId="0">
      <selection activeCell="J14" sqref="J14"/>
    </sheetView>
  </sheetViews>
  <sheetFormatPr defaultRowHeight="11.25"/>
  <cols>
    <col min="1" max="1" width="6.140625" style="42" customWidth="1"/>
    <col min="2" max="2" width="1.28515625" style="42" customWidth="1"/>
    <col min="3" max="3" width="3" style="42" customWidth="1"/>
    <col min="4" max="4" width="3.140625" style="42" customWidth="1"/>
    <col min="5" max="5" width="12.5703125" style="42" customWidth="1"/>
    <col min="6" max="6" width="37.28515625" style="42" customWidth="1"/>
    <col min="7" max="7" width="5.140625" style="42" customWidth="1"/>
    <col min="8" max="8" width="8.42578125" style="42" customWidth="1"/>
    <col min="9" max="9" width="14.85546875" style="43" customWidth="1"/>
    <col min="10" max="10" width="14.85546875" style="42" customWidth="1"/>
    <col min="11" max="11" width="14.85546875" style="42" hidden="1" customWidth="1"/>
    <col min="12" max="12" width="6.85546875" style="42" customWidth="1"/>
    <col min="13" max="13" width="8" style="42" hidden="1" customWidth="1"/>
    <col min="14" max="14" width="9.140625" style="42"/>
    <col min="15" max="20" width="10.42578125" style="42" hidden="1" customWidth="1"/>
    <col min="21" max="21" width="12" style="42" hidden="1" customWidth="1"/>
    <col min="22" max="22" width="9" style="42" customWidth="1"/>
    <col min="23" max="23" width="12" style="42" customWidth="1"/>
    <col min="24" max="24" width="9" style="42" customWidth="1"/>
    <col min="25" max="25" width="11" style="42" customWidth="1"/>
    <col min="26" max="26" width="8.140625" style="42" customWidth="1"/>
    <col min="27" max="27" width="11" style="42" customWidth="1"/>
    <col min="28" max="28" width="12" style="42" customWidth="1"/>
    <col min="29" max="29" width="8.140625" style="42" customWidth="1"/>
    <col min="30" max="30" width="11" style="42" customWidth="1"/>
    <col min="31" max="31" width="12" style="42" customWidth="1"/>
    <col min="32" max="16384" width="9.140625" style="42"/>
  </cols>
  <sheetData>
    <row r="2" spans="1:56" ht="37.15" customHeight="1">
      <c r="L2" s="212" t="s">
        <v>128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44" t="s">
        <v>129</v>
      </c>
      <c r="AZ2" s="45" t="s">
        <v>130</v>
      </c>
      <c r="BA2" s="45" t="s">
        <v>131</v>
      </c>
      <c r="BB2" s="45" t="s">
        <v>47</v>
      </c>
      <c r="BC2" s="45" t="s">
        <v>132</v>
      </c>
      <c r="BD2" s="45" t="s">
        <v>133</v>
      </c>
    </row>
    <row r="3" spans="1:56" ht="6.95" customHeight="1">
      <c r="B3" s="46"/>
      <c r="C3" s="47"/>
      <c r="D3" s="47"/>
      <c r="E3" s="47"/>
      <c r="F3" s="47"/>
      <c r="G3" s="47"/>
      <c r="H3" s="47"/>
      <c r="I3" s="48"/>
      <c r="J3" s="47"/>
      <c r="K3" s="47"/>
      <c r="L3" s="49"/>
      <c r="AT3" s="44" t="s">
        <v>134</v>
      </c>
      <c r="AZ3" s="45" t="s">
        <v>135</v>
      </c>
      <c r="BA3" s="45" t="s">
        <v>136</v>
      </c>
      <c r="BB3" s="45" t="s">
        <v>47</v>
      </c>
      <c r="BC3" s="45" t="s">
        <v>137</v>
      </c>
      <c r="BD3" s="45" t="s">
        <v>134</v>
      </c>
    </row>
    <row r="4" spans="1:56" ht="24.95" customHeight="1">
      <c r="B4" s="49"/>
      <c r="D4" s="50" t="s">
        <v>138</v>
      </c>
      <c r="L4" s="49"/>
      <c r="M4" s="51" t="s">
        <v>139</v>
      </c>
      <c r="AT4" s="44" t="s">
        <v>140</v>
      </c>
      <c r="AZ4" s="45" t="s">
        <v>141</v>
      </c>
      <c r="BA4" s="45" t="s">
        <v>142</v>
      </c>
      <c r="BB4" s="45" t="s">
        <v>47</v>
      </c>
      <c r="BC4" s="45" t="s">
        <v>143</v>
      </c>
      <c r="BD4" s="45" t="s">
        <v>134</v>
      </c>
    </row>
    <row r="5" spans="1:56" ht="6.95" customHeight="1">
      <c r="B5" s="49"/>
      <c r="L5" s="49"/>
      <c r="AZ5" s="45" t="s">
        <v>144</v>
      </c>
      <c r="BA5" s="45" t="s">
        <v>142</v>
      </c>
      <c r="BB5" s="45" t="s">
        <v>47</v>
      </c>
      <c r="BC5" s="45" t="s">
        <v>145</v>
      </c>
      <c r="BD5" s="45" t="s">
        <v>134</v>
      </c>
    </row>
    <row r="6" spans="1:56" ht="12.2" customHeight="1">
      <c r="B6" s="49"/>
      <c r="D6" s="52" t="s">
        <v>146</v>
      </c>
      <c r="L6" s="49"/>
    </row>
    <row r="7" spans="1:56" ht="16.350000000000001" customHeight="1">
      <c r="B7" s="49"/>
      <c r="E7" s="208" t="s">
        <v>147</v>
      </c>
      <c r="F7" s="209"/>
      <c r="G7" s="209"/>
      <c r="H7" s="209"/>
      <c r="L7" s="49"/>
    </row>
    <row r="8" spans="1:56" ht="12.2" customHeight="1">
      <c r="B8" s="49"/>
      <c r="D8" s="52" t="s">
        <v>148</v>
      </c>
      <c r="L8" s="49"/>
    </row>
    <row r="9" spans="1:56" s="57" customFormat="1" ht="16.350000000000001" customHeight="1">
      <c r="A9" s="53"/>
      <c r="B9" s="54"/>
      <c r="C9" s="53"/>
      <c r="D9" s="53"/>
      <c r="E9" s="208" t="s">
        <v>149</v>
      </c>
      <c r="F9" s="210"/>
      <c r="G9" s="210"/>
      <c r="H9" s="210"/>
      <c r="I9" s="55"/>
      <c r="J9" s="53"/>
      <c r="K9" s="53"/>
      <c r="L9" s="56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</row>
    <row r="10" spans="1:56" s="57" customFormat="1" ht="12.2" customHeight="1">
      <c r="A10" s="53"/>
      <c r="B10" s="54"/>
      <c r="C10" s="53"/>
      <c r="D10" s="52" t="s">
        <v>150</v>
      </c>
      <c r="E10" s="53"/>
      <c r="F10" s="53"/>
      <c r="G10" s="53"/>
      <c r="H10" s="53"/>
      <c r="I10" s="55"/>
      <c r="J10" s="53"/>
      <c r="K10" s="53"/>
      <c r="L10" s="56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</row>
    <row r="11" spans="1:56" s="57" customFormat="1" ht="16.350000000000001" customHeight="1">
      <c r="A11" s="53"/>
      <c r="B11" s="54"/>
      <c r="C11" s="53"/>
      <c r="D11" s="53"/>
      <c r="E11" s="211" t="s">
        <v>151</v>
      </c>
      <c r="F11" s="210"/>
      <c r="G11" s="210"/>
      <c r="H11" s="210"/>
      <c r="I11" s="55"/>
      <c r="J11" s="53"/>
      <c r="K11" s="53"/>
      <c r="L11" s="56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</row>
    <row r="12" spans="1:56" s="57" customFormat="1">
      <c r="A12" s="53"/>
      <c r="B12" s="54"/>
      <c r="C12" s="53"/>
      <c r="D12" s="53"/>
      <c r="E12" s="53"/>
      <c r="F12" s="53"/>
      <c r="G12" s="53"/>
      <c r="H12" s="53"/>
      <c r="I12" s="55"/>
      <c r="J12" s="53"/>
      <c r="K12" s="53"/>
      <c r="L12" s="56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</row>
    <row r="13" spans="1:56" s="57" customFormat="1" ht="12.2" customHeight="1">
      <c r="A13" s="53"/>
      <c r="B13" s="54"/>
      <c r="C13" s="53"/>
      <c r="D13" s="52" t="s">
        <v>152</v>
      </c>
      <c r="E13" s="53"/>
      <c r="F13" s="58" t="s">
        <v>47</v>
      </c>
      <c r="G13" s="53"/>
      <c r="H13" s="53"/>
      <c r="I13" s="59" t="s">
        <v>153</v>
      </c>
      <c r="J13" s="58" t="s">
        <v>47</v>
      </c>
      <c r="K13" s="53"/>
      <c r="L13" s="56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</row>
    <row r="14" spans="1:56" s="57" customFormat="1" ht="12.2" customHeight="1">
      <c r="A14" s="53"/>
      <c r="B14" s="54"/>
      <c r="C14" s="53"/>
      <c r="D14" s="52" t="s">
        <v>154</v>
      </c>
      <c r="E14" s="53"/>
      <c r="F14" s="58" t="s">
        <v>155</v>
      </c>
      <c r="G14" s="53"/>
      <c r="H14" s="53"/>
      <c r="I14" s="59" t="s">
        <v>156</v>
      </c>
      <c r="J14" s="60" t="s">
        <v>157</v>
      </c>
      <c r="K14" s="53"/>
      <c r="L14" s="56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</row>
    <row r="15" spans="1:56" s="57" customFormat="1" ht="10.9" customHeight="1">
      <c r="A15" s="53"/>
      <c r="B15" s="54"/>
      <c r="C15" s="53"/>
      <c r="D15" s="53"/>
      <c r="E15" s="53"/>
      <c r="F15" s="53"/>
      <c r="G15" s="53"/>
      <c r="H15" s="53"/>
      <c r="I15" s="55"/>
      <c r="J15" s="53"/>
      <c r="K15" s="53"/>
      <c r="L15" s="56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</row>
    <row r="16" spans="1:56" s="57" customFormat="1" ht="12.2" customHeight="1">
      <c r="A16" s="53"/>
      <c r="B16" s="54"/>
      <c r="C16" s="53"/>
      <c r="D16" s="52" t="s">
        <v>158</v>
      </c>
      <c r="E16" s="53"/>
      <c r="F16" s="53"/>
      <c r="G16" s="53"/>
      <c r="H16" s="53"/>
      <c r="I16" s="59" t="s">
        <v>159</v>
      </c>
      <c r="J16" s="58" t="s">
        <v>47</v>
      </c>
      <c r="K16" s="53"/>
      <c r="L16" s="56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</row>
    <row r="17" spans="1:31" s="57" customFormat="1" ht="18" customHeight="1">
      <c r="A17" s="53"/>
      <c r="B17" s="54"/>
      <c r="C17" s="53"/>
      <c r="D17" s="53"/>
      <c r="E17" s="58" t="s">
        <v>4</v>
      </c>
      <c r="F17" s="53"/>
      <c r="G17" s="53"/>
      <c r="H17" s="53"/>
      <c r="I17" s="59" t="s">
        <v>160</v>
      </c>
      <c r="J17" s="58" t="s">
        <v>47</v>
      </c>
      <c r="K17" s="53"/>
      <c r="L17" s="56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</row>
    <row r="18" spans="1:31" s="57" customFormat="1" ht="6.95" customHeight="1">
      <c r="A18" s="53"/>
      <c r="B18" s="54"/>
      <c r="C18" s="53"/>
      <c r="D18" s="53"/>
      <c r="E18" s="53"/>
      <c r="F18" s="53"/>
      <c r="G18" s="53"/>
      <c r="H18" s="53"/>
      <c r="I18" s="55"/>
      <c r="J18" s="53"/>
      <c r="K18" s="53"/>
      <c r="L18" s="56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</row>
    <row r="19" spans="1:31" s="57" customFormat="1" ht="12.2" customHeight="1">
      <c r="A19" s="53"/>
      <c r="B19" s="54"/>
      <c r="C19" s="53"/>
      <c r="D19" s="52" t="s">
        <v>161</v>
      </c>
      <c r="E19" s="53"/>
      <c r="F19" s="53"/>
      <c r="G19" s="53"/>
      <c r="H19" s="53"/>
      <c r="I19" s="59" t="s">
        <v>159</v>
      </c>
      <c r="J19" s="60" t="s">
        <v>157</v>
      </c>
      <c r="K19" s="53"/>
      <c r="L19" s="56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</row>
    <row r="20" spans="1:31" s="57" customFormat="1" ht="18" customHeight="1">
      <c r="A20" s="53"/>
      <c r="B20" s="54"/>
      <c r="C20" s="53"/>
      <c r="D20" s="53"/>
      <c r="E20" s="214" t="s">
        <v>157</v>
      </c>
      <c r="F20" s="215"/>
      <c r="G20" s="215"/>
      <c r="H20" s="215"/>
      <c r="I20" s="59" t="s">
        <v>160</v>
      </c>
      <c r="J20" s="60" t="s">
        <v>157</v>
      </c>
      <c r="K20" s="53"/>
      <c r="L20" s="56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</row>
    <row r="21" spans="1:31" s="57" customFormat="1" ht="6.95" customHeight="1">
      <c r="A21" s="53"/>
      <c r="B21" s="54"/>
      <c r="C21" s="53"/>
      <c r="D21" s="53"/>
      <c r="E21" s="53"/>
      <c r="F21" s="53"/>
      <c r="G21" s="53"/>
      <c r="H21" s="53"/>
      <c r="I21" s="55"/>
      <c r="J21" s="53"/>
      <c r="K21" s="53"/>
      <c r="L21" s="56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</row>
    <row r="22" spans="1:31" s="57" customFormat="1" ht="12.2" customHeight="1">
      <c r="A22" s="53"/>
      <c r="B22" s="54"/>
      <c r="C22" s="53"/>
      <c r="D22" s="52" t="s">
        <v>162</v>
      </c>
      <c r="E22" s="53"/>
      <c r="F22" s="53"/>
      <c r="G22" s="53"/>
      <c r="H22" s="53"/>
      <c r="I22" s="59" t="s">
        <v>159</v>
      </c>
      <c r="J22" s="58" t="s">
        <v>163</v>
      </c>
      <c r="K22" s="53"/>
      <c r="L22" s="56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</row>
    <row r="23" spans="1:31" s="57" customFormat="1" ht="18" customHeight="1">
      <c r="A23" s="53"/>
      <c r="B23" s="54"/>
      <c r="C23" s="53"/>
      <c r="D23" s="53"/>
      <c r="E23" s="58" t="s">
        <v>164</v>
      </c>
      <c r="F23" s="53"/>
      <c r="G23" s="53"/>
      <c r="H23" s="53"/>
      <c r="I23" s="59" t="s">
        <v>160</v>
      </c>
      <c r="J23" s="58" t="s">
        <v>47</v>
      </c>
      <c r="K23" s="53"/>
      <c r="L23" s="56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</row>
    <row r="24" spans="1:31" s="57" customFormat="1" ht="6.95" customHeight="1">
      <c r="A24" s="53"/>
      <c r="B24" s="54"/>
      <c r="C24" s="53"/>
      <c r="D24" s="53"/>
      <c r="E24" s="53"/>
      <c r="F24" s="53"/>
      <c r="G24" s="53"/>
      <c r="H24" s="53"/>
      <c r="I24" s="55"/>
      <c r="J24" s="53"/>
      <c r="K24" s="53"/>
      <c r="L24" s="56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</row>
    <row r="25" spans="1:31" s="57" customFormat="1" ht="12.2" customHeight="1">
      <c r="A25" s="53"/>
      <c r="B25" s="54"/>
      <c r="C25" s="53"/>
      <c r="D25" s="52" t="s">
        <v>165</v>
      </c>
      <c r="E25" s="53"/>
      <c r="F25" s="53"/>
      <c r="G25" s="53"/>
      <c r="H25" s="53"/>
      <c r="I25" s="59" t="s">
        <v>159</v>
      </c>
      <c r="J25" s="58" t="s">
        <v>166</v>
      </c>
      <c r="K25" s="53"/>
      <c r="L25" s="56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</row>
    <row r="26" spans="1:31" s="57" customFormat="1" ht="18" customHeight="1">
      <c r="A26" s="53"/>
      <c r="B26" s="54"/>
      <c r="C26" s="53"/>
      <c r="D26" s="53"/>
      <c r="E26" s="58" t="s">
        <v>167</v>
      </c>
      <c r="F26" s="53"/>
      <c r="G26" s="53"/>
      <c r="H26" s="53"/>
      <c r="I26" s="59" t="s">
        <v>160</v>
      </c>
      <c r="J26" s="58" t="s">
        <v>47</v>
      </c>
      <c r="K26" s="53"/>
      <c r="L26" s="56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</row>
    <row r="27" spans="1:31" s="57" customFormat="1" ht="6.95" customHeight="1">
      <c r="A27" s="53"/>
      <c r="B27" s="54"/>
      <c r="C27" s="53"/>
      <c r="D27" s="53"/>
      <c r="E27" s="53"/>
      <c r="F27" s="53"/>
      <c r="G27" s="53"/>
      <c r="H27" s="53"/>
      <c r="I27" s="55"/>
      <c r="J27" s="53"/>
      <c r="K27" s="53"/>
      <c r="L27" s="56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</row>
    <row r="28" spans="1:31" s="57" customFormat="1" ht="12.2" customHeight="1">
      <c r="A28" s="53"/>
      <c r="B28" s="54"/>
      <c r="C28" s="53"/>
      <c r="D28" s="52" t="s">
        <v>168</v>
      </c>
      <c r="E28" s="53"/>
      <c r="F28" s="53"/>
      <c r="G28" s="53"/>
      <c r="H28" s="53"/>
      <c r="I28" s="55"/>
      <c r="J28" s="53"/>
      <c r="K28" s="53"/>
      <c r="L28" s="56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</row>
    <row r="29" spans="1:31" s="65" customFormat="1" ht="16.350000000000001" customHeight="1">
      <c r="A29" s="61"/>
      <c r="B29" s="62"/>
      <c r="C29" s="61"/>
      <c r="D29" s="61"/>
      <c r="E29" s="216" t="s">
        <v>47</v>
      </c>
      <c r="F29" s="216"/>
      <c r="G29" s="216"/>
      <c r="H29" s="216"/>
      <c r="I29" s="63"/>
      <c r="J29" s="61"/>
      <c r="K29" s="61"/>
      <c r="L29" s="64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</row>
    <row r="30" spans="1:31" s="57" customFormat="1" ht="6.95" customHeight="1">
      <c r="A30" s="53"/>
      <c r="B30" s="54"/>
      <c r="C30" s="53"/>
      <c r="D30" s="53"/>
      <c r="E30" s="53"/>
      <c r="F30" s="53"/>
      <c r="G30" s="53"/>
      <c r="H30" s="53"/>
      <c r="I30" s="55"/>
      <c r="J30" s="53"/>
      <c r="K30" s="53"/>
      <c r="L30" s="56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</row>
    <row r="31" spans="1:31" s="57" customFormat="1" ht="6.95" customHeight="1">
      <c r="A31" s="53"/>
      <c r="B31" s="54"/>
      <c r="C31" s="53"/>
      <c r="D31" s="66"/>
      <c r="E31" s="66"/>
      <c r="F31" s="66"/>
      <c r="G31" s="66"/>
      <c r="H31" s="66"/>
      <c r="I31" s="67"/>
      <c r="J31" s="66"/>
      <c r="K31" s="66"/>
      <c r="L31" s="56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</row>
    <row r="32" spans="1:31" s="57" customFormat="1" ht="25.5" customHeight="1">
      <c r="A32" s="53"/>
      <c r="B32" s="54"/>
      <c r="C32" s="53"/>
      <c r="D32" s="68" t="s">
        <v>169</v>
      </c>
      <c r="E32" s="53"/>
      <c r="F32" s="53"/>
      <c r="G32" s="53"/>
      <c r="H32" s="53"/>
      <c r="I32" s="55"/>
      <c r="J32" s="69">
        <f>ROUND(J91, 2)</f>
        <v>0</v>
      </c>
      <c r="K32" s="53"/>
      <c r="L32" s="56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</row>
    <row r="33" spans="1:31" s="57" customFormat="1" ht="6.95" customHeight="1">
      <c r="A33" s="53"/>
      <c r="B33" s="54"/>
      <c r="C33" s="53"/>
      <c r="D33" s="66"/>
      <c r="E33" s="66"/>
      <c r="F33" s="66"/>
      <c r="G33" s="66"/>
      <c r="H33" s="66"/>
      <c r="I33" s="67"/>
      <c r="J33" s="66"/>
      <c r="K33" s="66"/>
      <c r="L33" s="56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 s="57" customFormat="1" ht="14.45" customHeight="1">
      <c r="A34" s="53"/>
      <c r="B34" s="54"/>
      <c r="C34" s="53"/>
      <c r="D34" s="53"/>
      <c r="E34" s="53"/>
      <c r="F34" s="70" t="s">
        <v>170</v>
      </c>
      <c r="G34" s="53"/>
      <c r="H34" s="53"/>
      <c r="I34" s="71" t="s">
        <v>171</v>
      </c>
      <c r="J34" s="70" t="s">
        <v>172</v>
      </c>
      <c r="K34" s="53"/>
      <c r="L34" s="56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  <row r="35" spans="1:31" s="57" customFormat="1" ht="14.45" customHeight="1">
      <c r="A35" s="53"/>
      <c r="B35" s="54"/>
      <c r="C35" s="53"/>
      <c r="D35" s="72" t="s">
        <v>18</v>
      </c>
      <c r="E35" s="52" t="s">
        <v>173</v>
      </c>
      <c r="F35" s="73">
        <f>ROUND((SUM(BE91:BE147)),  2)</f>
        <v>0</v>
      </c>
      <c r="G35" s="53"/>
      <c r="H35" s="53"/>
      <c r="I35" s="74">
        <v>0.21</v>
      </c>
      <c r="J35" s="73">
        <f>ROUND(((SUM(BE91:BE147))*I35),  2)</f>
        <v>0</v>
      </c>
      <c r="K35" s="53"/>
      <c r="L35" s="56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</row>
    <row r="36" spans="1:31" s="57" customFormat="1" ht="14.45" customHeight="1">
      <c r="A36" s="53"/>
      <c r="B36" s="54"/>
      <c r="C36" s="53"/>
      <c r="D36" s="53"/>
      <c r="E36" s="52" t="s">
        <v>174</v>
      </c>
      <c r="F36" s="73">
        <f>ROUND((SUM(BF91:BF147)),  2)</f>
        <v>0</v>
      </c>
      <c r="G36" s="53"/>
      <c r="H36" s="53"/>
      <c r="I36" s="74">
        <v>0.15</v>
      </c>
      <c r="J36" s="73">
        <f>ROUND(((SUM(BF91:BF147))*I36),  2)</f>
        <v>0</v>
      </c>
      <c r="K36" s="53"/>
      <c r="L36" s="56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</row>
    <row r="37" spans="1:31" s="57" customFormat="1" ht="14.45" hidden="1" customHeight="1">
      <c r="A37" s="53"/>
      <c r="B37" s="54"/>
      <c r="C37" s="53"/>
      <c r="D37" s="53"/>
      <c r="E37" s="52" t="s">
        <v>175</v>
      </c>
      <c r="F37" s="73">
        <f>ROUND((SUM(BG91:BG147)),  2)</f>
        <v>0</v>
      </c>
      <c r="G37" s="53"/>
      <c r="H37" s="53"/>
      <c r="I37" s="74">
        <v>0.21</v>
      </c>
      <c r="J37" s="73">
        <f>0</f>
        <v>0</v>
      </c>
      <c r="K37" s="53"/>
      <c r="L37" s="56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</row>
    <row r="38" spans="1:31" s="57" customFormat="1" ht="14.45" hidden="1" customHeight="1">
      <c r="A38" s="53"/>
      <c r="B38" s="54"/>
      <c r="C38" s="53"/>
      <c r="D38" s="53"/>
      <c r="E38" s="52" t="s">
        <v>176</v>
      </c>
      <c r="F38" s="73">
        <f>ROUND((SUM(BH91:BH147)),  2)</f>
        <v>0</v>
      </c>
      <c r="G38" s="53"/>
      <c r="H38" s="53"/>
      <c r="I38" s="74">
        <v>0.15</v>
      </c>
      <c r="J38" s="73">
        <f>0</f>
        <v>0</v>
      </c>
      <c r="K38" s="53"/>
      <c r="L38" s="56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</row>
    <row r="39" spans="1:31" s="57" customFormat="1" ht="14.45" hidden="1" customHeight="1">
      <c r="A39" s="53"/>
      <c r="B39" s="54"/>
      <c r="C39" s="53"/>
      <c r="D39" s="53"/>
      <c r="E39" s="52" t="s">
        <v>177</v>
      </c>
      <c r="F39" s="73">
        <f>ROUND((SUM(BI91:BI147)),  2)</f>
        <v>0</v>
      </c>
      <c r="G39" s="53"/>
      <c r="H39" s="53"/>
      <c r="I39" s="74">
        <v>0</v>
      </c>
      <c r="J39" s="73">
        <f>0</f>
        <v>0</v>
      </c>
      <c r="K39" s="53"/>
      <c r="L39" s="56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</row>
    <row r="40" spans="1:31" s="57" customFormat="1" ht="6.95" customHeight="1">
      <c r="A40" s="53"/>
      <c r="B40" s="54"/>
      <c r="C40" s="53"/>
      <c r="D40" s="53"/>
      <c r="E40" s="53"/>
      <c r="F40" s="53"/>
      <c r="G40" s="53"/>
      <c r="H40" s="53"/>
      <c r="I40" s="55"/>
      <c r="J40" s="53"/>
      <c r="K40" s="53"/>
      <c r="L40" s="56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</row>
    <row r="41" spans="1:31" s="57" customFormat="1" ht="25.5" customHeight="1">
      <c r="A41" s="53"/>
      <c r="B41" s="54"/>
      <c r="C41" s="75"/>
      <c r="D41" s="76" t="s">
        <v>178</v>
      </c>
      <c r="E41" s="77"/>
      <c r="F41" s="77"/>
      <c r="G41" s="78" t="s">
        <v>179</v>
      </c>
      <c r="H41" s="79" t="s">
        <v>180</v>
      </c>
      <c r="I41" s="80"/>
      <c r="J41" s="81">
        <f>SUM(J32:J39)</f>
        <v>0</v>
      </c>
      <c r="K41" s="82"/>
      <c r="L41" s="56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</row>
    <row r="42" spans="1:31" s="57" customFormat="1" ht="14.45" customHeight="1">
      <c r="A42" s="53"/>
      <c r="B42" s="83"/>
      <c r="C42" s="84"/>
      <c r="D42" s="84"/>
      <c r="E42" s="84"/>
      <c r="F42" s="84"/>
      <c r="G42" s="84"/>
      <c r="H42" s="84"/>
      <c r="I42" s="85"/>
      <c r="J42" s="84"/>
      <c r="K42" s="84"/>
      <c r="L42" s="56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</row>
    <row r="46" spans="1:31" s="57" customFormat="1" ht="6.95" customHeight="1">
      <c r="A46" s="53"/>
      <c r="B46" s="86"/>
      <c r="C46" s="87"/>
      <c r="D46" s="87"/>
      <c r="E46" s="87"/>
      <c r="F46" s="87"/>
      <c r="G46" s="87"/>
      <c r="H46" s="87"/>
      <c r="I46" s="88"/>
      <c r="J46" s="87"/>
      <c r="K46" s="87"/>
      <c r="L46" s="56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</row>
    <row r="47" spans="1:31" s="57" customFormat="1" ht="24.95" customHeight="1">
      <c r="A47" s="53"/>
      <c r="B47" s="54"/>
      <c r="C47" s="50" t="s">
        <v>181</v>
      </c>
      <c r="D47" s="53"/>
      <c r="E47" s="53"/>
      <c r="F47" s="53"/>
      <c r="G47" s="53"/>
      <c r="H47" s="53"/>
      <c r="I47" s="55"/>
      <c r="J47" s="53"/>
      <c r="K47" s="53"/>
      <c r="L47" s="56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</row>
    <row r="48" spans="1:31" s="57" customFormat="1" ht="6.95" customHeight="1">
      <c r="A48" s="53"/>
      <c r="B48" s="54"/>
      <c r="C48" s="53"/>
      <c r="D48" s="53"/>
      <c r="E48" s="53"/>
      <c r="F48" s="53"/>
      <c r="G48" s="53"/>
      <c r="H48" s="53"/>
      <c r="I48" s="55"/>
      <c r="J48" s="53"/>
      <c r="K48" s="53"/>
      <c r="L48" s="56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</row>
    <row r="49" spans="1:47" s="57" customFormat="1" ht="12.2" customHeight="1">
      <c r="A49" s="53"/>
      <c r="B49" s="54"/>
      <c r="C49" s="52" t="s">
        <v>146</v>
      </c>
      <c r="D49" s="53"/>
      <c r="E49" s="53"/>
      <c r="F49" s="53"/>
      <c r="G49" s="53"/>
      <c r="H49" s="53"/>
      <c r="I49" s="55"/>
      <c r="J49" s="53"/>
      <c r="K49" s="53"/>
      <c r="L49" s="56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</row>
    <row r="50" spans="1:47" s="57" customFormat="1" ht="16.350000000000001" customHeight="1">
      <c r="A50" s="53"/>
      <c r="B50" s="54"/>
      <c r="C50" s="53"/>
      <c r="D50" s="53"/>
      <c r="E50" s="208" t="str">
        <f>E7</f>
        <v>STAVEBNÍ ÚPRAVY LNP NEMOCNICE BROUMOV II</v>
      </c>
      <c r="F50" s="209"/>
      <c r="G50" s="209"/>
      <c r="H50" s="209"/>
      <c r="I50" s="55"/>
      <c r="J50" s="53"/>
      <c r="K50" s="53"/>
      <c r="L50" s="56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</row>
    <row r="51" spans="1:47" ht="12.2" customHeight="1">
      <c r="B51" s="49"/>
      <c r="C51" s="52" t="s">
        <v>148</v>
      </c>
      <c r="L51" s="49"/>
    </row>
    <row r="52" spans="1:47" s="57" customFormat="1" ht="16.350000000000001" customHeight="1">
      <c r="A52" s="53"/>
      <c r="B52" s="54"/>
      <c r="C52" s="53"/>
      <c r="D52" s="53"/>
      <c r="E52" s="208" t="s">
        <v>149</v>
      </c>
      <c r="F52" s="210"/>
      <c r="G52" s="210"/>
      <c r="H52" s="210"/>
      <c r="I52" s="55"/>
      <c r="J52" s="53"/>
      <c r="K52" s="53"/>
      <c r="L52" s="56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</row>
    <row r="53" spans="1:47" s="57" customFormat="1" ht="12.2" customHeight="1">
      <c r="A53" s="53"/>
      <c r="B53" s="54"/>
      <c r="C53" s="52" t="s">
        <v>150</v>
      </c>
      <c r="D53" s="53"/>
      <c r="E53" s="53"/>
      <c r="F53" s="53"/>
      <c r="G53" s="53"/>
      <c r="H53" s="53"/>
      <c r="I53" s="55"/>
      <c r="J53" s="53"/>
      <c r="K53" s="53"/>
      <c r="L53" s="56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</row>
    <row r="54" spans="1:47" s="57" customFormat="1" ht="16.350000000000001" customHeight="1">
      <c r="A54" s="53"/>
      <c r="B54" s="54"/>
      <c r="C54" s="53"/>
      <c r="D54" s="53"/>
      <c r="E54" s="211" t="str">
        <f>E11</f>
        <v>DÍL:02 - Výkop pro hromosvod</v>
      </c>
      <c r="F54" s="210"/>
      <c r="G54" s="210"/>
      <c r="H54" s="210"/>
      <c r="I54" s="55"/>
      <c r="J54" s="53"/>
      <c r="K54" s="53"/>
      <c r="L54" s="56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</row>
    <row r="55" spans="1:47" s="57" customFormat="1" ht="6.95" customHeight="1">
      <c r="A55" s="53"/>
      <c r="B55" s="54"/>
      <c r="C55" s="53"/>
      <c r="D55" s="53"/>
      <c r="E55" s="53"/>
      <c r="F55" s="53"/>
      <c r="G55" s="53"/>
      <c r="H55" s="53"/>
      <c r="I55" s="55"/>
      <c r="J55" s="53"/>
      <c r="K55" s="53"/>
      <c r="L55" s="56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</row>
    <row r="56" spans="1:47" s="57" customFormat="1" ht="12.2" customHeight="1">
      <c r="A56" s="53"/>
      <c r="B56" s="54"/>
      <c r="C56" s="52" t="s">
        <v>154</v>
      </c>
      <c r="D56" s="53"/>
      <c r="E56" s="53"/>
      <c r="F56" s="58" t="str">
        <f>F14</f>
        <v>nemocnice Broumov,Smetanova 91,Broumov</v>
      </c>
      <c r="G56" s="53"/>
      <c r="H56" s="53"/>
      <c r="I56" s="59" t="s">
        <v>156</v>
      </c>
      <c r="J56" s="89" t="str">
        <f>IF(J14="","",J14)</f>
        <v>Vyplň údaj</v>
      </c>
      <c r="K56" s="53"/>
      <c r="L56" s="56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</row>
    <row r="57" spans="1:47" s="57" customFormat="1" ht="6.95" customHeight="1">
      <c r="A57" s="53"/>
      <c r="B57" s="54"/>
      <c r="C57" s="53"/>
      <c r="D57" s="53"/>
      <c r="E57" s="53"/>
      <c r="F57" s="53"/>
      <c r="G57" s="53"/>
      <c r="H57" s="53"/>
      <c r="I57" s="55"/>
      <c r="J57" s="53"/>
      <c r="K57" s="53"/>
      <c r="L57" s="56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</row>
    <row r="58" spans="1:47" s="57" customFormat="1" ht="15.4" customHeight="1">
      <c r="A58" s="53"/>
      <c r="B58" s="54"/>
      <c r="C58" s="52" t="s">
        <v>158</v>
      </c>
      <c r="D58" s="53"/>
      <c r="E58" s="53"/>
      <c r="F58" s="58" t="str">
        <f>E17</f>
        <v>Královéhradecký kraj</v>
      </c>
      <c r="G58" s="53"/>
      <c r="H58" s="53"/>
      <c r="I58" s="59" t="s">
        <v>162</v>
      </c>
      <c r="J58" s="90" t="str">
        <f>E23</f>
        <v>Proxion s.r.o.</v>
      </c>
      <c r="K58" s="53"/>
      <c r="L58" s="56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</row>
    <row r="59" spans="1:47" s="57" customFormat="1" ht="15.4" customHeight="1">
      <c r="A59" s="53"/>
      <c r="B59" s="54"/>
      <c r="C59" s="52" t="s">
        <v>161</v>
      </c>
      <c r="D59" s="53"/>
      <c r="E59" s="53"/>
      <c r="F59" s="58" t="str">
        <f>IF(E20="","",E20)</f>
        <v>Vyplň údaj</v>
      </c>
      <c r="G59" s="53"/>
      <c r="H59" s="53"/>
      <c r="I59" s="59" t="s">
        <v>165</v>
      </c>
      <c r="J59" s="90" t="str">
        <f>E26</f>
        <v>Ivan Mezera</v>
      </c>
      <c r="K59" s="53"/>
      <c r="L59" s="56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</row>
    <row r="60" spans="1:47" s="57" customFormat="1" ht="10.35" customHeight="1">
      <c r="A60" s="53"/>
      <c r="B60" s="54"/>
      <c r="C60" s="53"/>
      <c r="D60" s="53"/>
      <c r="E60" s="53"/>
      <c r="F60" s="53"/>
      <c r="G60" s="53"/>
      <c r="H60" s="53"/>
      <c r="I60" s="55"/>
      <c r="J60" s="53"/>
      <c r="K60" s="53"/>
      <c r="L60" s="56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</row>
    <row r="61" spans="1:47" s="57" customFormat="1" ht="29.25" customHeight="1">
      <c r="A61" s="53"/>
      <c r="B61" s="54"/>
      <c r="C61" s="91" t="s">
        <v>182</v>
      </c>
      <c r="D61" s="75"/>
      <c r="E61" s="75"/>
      <c r="F61" s="75"/>
      <c r="G61" s="75"/>
      <c r="H61" s="75"/>
      <c r="I61" s="92"/>
      <c r="J61" s="93" t="s">
        <v>183</v>
      </c>
      <c r="K61" s="75"/>
      <c r="L61" s="56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</row>
    <row r="62" spans="1:47" s="57" customFormat="1" ht="10.35" customHeight="1">
      <c r="A62" s="53"/>
      <c r="B62" s="54"/>
      <c r="C62" s="53"/>
      <c r="D62" s="53"/>
      <c r="E62" s="53"/>
      <c r="F62" s="53"/>
      <c r="G62" s="53"/>
      <c r="H62" s="53"/>
      <c r="I62" s="55"/>
      <c r="J62" s="53"/>
      <c r="K62" s="53"/>
      <c r="L62" s="56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</row>
    <row r="63" spans="1:47" s="57" customFormat="1" ht="22.7" customHeight="1">
      <c r="A63" s="53"/>
      <c r="B63" s="54"/>
      <c r="C63" s="94" t="s">
        <v>184</v>
      </c>
      <c r="D63" s="53"/>
      <c r="E63" s="53"/>
      <c r="F63" s="53"/>
      <c r="G63" s="53"/>
      <c r="H63" s="53"/>
      <c r="I63" s="55"/>
      <c r="J63" s="69">
        <f>J91</f>
        <v>0</v>
      </c>
      <c r="K63" s="53"/>
      <c r="L63" s="56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U63" s="44" t="s">
        <v>185</v>
      </c>
    </row>
    <row r="64" spans="1:47" s="95" customFormat="1" ht="24.95" customHeight="1">
      <c r="B64" s="96"/>
      <c r="D64" s="97" t="s">
        <v>186</v>
      </c>
      <c r="E64" s="98"/>
      <c r="F64" s="98"/>
      <c r="G64" s="98"/>
      <c r="H64" s="98"/>
      <c r="I64" s="99"/>
      <c r="J64" s="100">
        <f>J92</f>
        <v>0</v>
      </c>
      <c r="L64" s="96"/>
    </row>
    <row r="65" spans="1:31" s="101" customFormat="1" ht="19.899999999999999" customHeight="1">
      <c r="B65" s="102"/>
      <c r="D65" s="103" t="s">
        <v>187</v>
      </c>
      <c r="E65" s="104"/>
      <c r="F65" s="104"/>
      <c r="G65" s="104"/>
      <c r="H65" s="104"/>
      <c r="I65" s="105"/>
      <c r="J65" s="106">
        <f>J93</f>
        <v>0</v>
      </c>
      <c r="L65" s="102"/>
    </row>
    <row r="66" spans="1:31" s="101" customFormat="1" ht="19.899999999999999" customHeight="1">
      <c r="B66" s="102"/>
      <c r="D66" s="103" t="s">
        <v>188</v>
      </c>
      <c r="E66" s="104"/>
      <c r="F66" s="104"/>
      <c r="G66" s="104"/>
      <c r="H66" s="104"/>
      <c r="I66" s="105"/>
      <c r="J66" s="106">
        <f>J134</f>
        <v>0</v>
      </c>
      <c r="L66" s="102"/>
    </row>
    <row r="67" spans="1:31" s="101" customFormat="1" ht="19.899999999999999" customHeight="1">
      <c r="B67" s="102"/>
      <c r="D67" s="103" t="s">
        <v>189</v>
      </c>
      <c r="E67" s="104"/>
      <c r="F67" s="104"/>
      <c r="G67" s="104"/>
      <c r="H67" s="104"/>
      <c r="I67" s="105"/>
      <c r="J67" s="106">
        <f>J138</f>
        <v>0</v>
      </c>
      <c r="L67" s="102"/>
    </row>
    <row r="68" spans="1:31" s="101" customFormat="1" ht="19.899999999999999" customHeight="1">
      <c r="B68" s="102"/>
      <c r="D68" s="103" t="s">
        <v>190</v>
      </c>
      <c r="E68" s="104"/>
      <c r="F68" s="104"/>
      <c r="G68" s="104"/>
      <c r="H68" s="104"/>
      <c r="I68" s="105"/>
      <c r="J68" s="106">
        <f>J143</f>
        <v>0</v>
      </c>
      <c r="L68" s="102"/>
    </row>
    <row r="69" spans="1:31" s="101" customFormat="1" ht="19.899999999999999" customHeight="1">
      <c r="B69" s="102"/>
      <c r="D69" s="103" t="s">
        <v>191</v>
      </c>
      <c r="E69" s="104"/>
      <c r="F69" s="104"/>
      <c r="G69" s="104"/>
      <c r="H69" s="104"/>
      <c r="I69" s="105"/>
      <c r="J69" s="106">
        <f>J146</f>
        <v>0</v>
      </c>
      <c r="L69" s="102"/>
    </row>
    <row r="70" spans="1:31" s="57" customFormat="1" ht="21.75" customHeight="1">
      <c r="A70" s="53"/>
      <c r="B70" s="54"/>
      <c r="C70" s="53"/>
      <c r="D70" s="53"/>
      <c r="E70" s="53"/>
      <c r="F70" s="53"/>
      <c r="G70" s="53"/>
      <c r="H70" s="53"/>
      <c r="I70" s="55"/>
      <c r="J70" s="53"/>
      <c r="K70" s="53"/>
      <c r="L70" s="56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</row>
    <row r="71" spans="1:31" s="57" customFormat="1" ht="6.95" customHeight="1">
      <c r="A71" s="53"/>
      <c r="B71" s="83"/>
      <c r="C71" s="84"/>
      <c r="D71" s="84"/>
      <c r="E71" s="84"/>
      <c r="F71" s="84"/>
      <c r="G71" s="84"/>
      <c r="H71" s="84"/>
      <c r="I71" s="85"/>
      <c r="J71" s="84"/>
      <c r="K71" s="84"/>
      <c r="L71" s="56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</row>
    <row r="75" spans="1:31" s="57" customFormat="1" ht="6.95" customHeight="1">
      <c r="A75" s="53"/>
      <c r="B75" s="86"/>
      <c r="C75" s="87"/>
      <c r="D75" s="87"/>
      <c r="E75" s="87"/>
      <c r="F75" s="87"/>
      <c r="G75" s="87"/>
      <c r="H75" s="87"/>
      <c r="I75" s="88"/>
      <c r="J75" s="87"/>
      <c r="K75" s="87"/>
      <c r="L75" s="56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</row>
    <row r="76" spans="1:31" s="57" customFormat="1" ht="24.95" customHeight="1">
      <c r="A76" s="53"/>
      <c r="B76" s="54"/>
      <c r="C76" s="50" t="s">
        <v>192</v>
      </c>
      <c r="D76" s="53"/>
      <c r="E76" s="53"/>
      <c r="F76" s="53"/>
      <c r="G76" s="53"/>
      <c r="H76" s="53"/>
      <c r="I76" s="55"/>
      <c r="J76" s="53"/>
      <c r="K76" s="53"/>
      <c r="L76" s="56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</row>
    <row r="77" spans="1:31" s="57" customFormat="1" ht="6.95" customHeight="1">
      <c r="A77" s="53"/>
      <c r="B77" s="54"/>
      <c r="C77" s="53"/>
      <c r="D77" s="53"/>
      <c r="E77" s="53"/>
      <c r="F77" s="53"/>
      <c r="G77" s="53"/>
      <c r="H77" s="53"/>
      <c r="I77" s="55"/>
      <c r="J77" s="53"/>
      <c r="K77" s="53"/>
      <c r="L77" s="56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</row>
    <row r="78" spans="1:31" s="57" customFormat="1" ht="12.2" customHeight="1">
      <c r="A78" s="53"/>
      <c r="B78" s="54"/>
      <c r="C78" s="52" t="s">
        <v>146</v>
      </c>
      <c r="D78" s="53"/>
      <c r="E78" s="53"/>
      <c r="F78" s="53"/>
      <c r="G78" s="53"/>
      <c r="H78" s="53"/>
      <c r="I78" s="55"/>
      <c r="J78" s="53"/>
      <c r="K78" s="53"/>
      <c r="L78" s="56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</row>
    <row r="79" spans="1:31" s="57" customFormat="1" ht="16.350000000000001" customHeight="1">
      <c r="A79" s="53"/>
      <c r="B79" s="54"/>
      <c r="C79" s="53"/>
      <c r="D79" s="53"/>
      <c r="E79" s="208" t="str">
        <f>E7</f>
        <v>STAVEBNÍ ÚPRAVY LNP NEMOCNICE BROUMOV II</v>
      </c>
      <c r="F79" s="209"/>
      <c r="G79" s="209"/>
      <c r="H79" s="209"/>
      <c r="I79" s="55"/>
      <c r="J79" s="53"/>
      <c r="K79" s="53"/>
      <c r="L79" s="56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</row>
    <row r="80" spans="1:31" ht="12.2" customHeight="1">
      <c r="B80" s="49"/>
      <c r="C80" s="52" t="s">
        <v>148</v>
      </c>
      <c r="L80" s="49"/>
    </row>
    <row r="81" spans="1:65" s="57" customFormat="1" ht="16.350000000000001" customHeight="1">
      <c r="A81" s="53"/>
      <c r="B81" s="54"/>
      <c r="C81" s="53"/>
      <c r="D81" s="53"/>
      <c r="E81" s="208" t="s">
        <v>149</v>
      </c>
      <c r="F81" s="210"/>
      <c r="G81" s="210"/>
      <c r="H81" s="210"/>
      <c r="I81" s="55"/>
      <c r="J81" s="53"/>
      <c r="K81" s="53"/>
      <c r="L81" s="56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</row>
    <row r="82" spans="1:65" s="57" customFormat="1" ht="12.2" customHeight="1">
      <c r="A82" s="53"/>
      <c r="B82" s="54"/>
      <c r="C82" s="52" t="s">
        <v>150</v>
      </c>
      <c r="D82" s="53"/>
      <c r="E82" s="53"/>
      <c r="F82" s="53"/>
      <c r="G82" s="53"/>
      <c r="H82" s="53"/>
      <c r="I82" s="55"/>
      <c r="J82" s="53"/>
      <c r="K82" s="53"/>
      <c r="L82" s="56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</row>
    <row r="83" spans="1:65" s="57" customFormat="1" ht="16.350000000000001" customHeight="1">
      <c r="A83" s="53"/>
      <c r="B83" s="54"/>
      <c r="C83" s="53"/>
      <c r="D83" s="53"/>
      <c r="E83" s="211" t="str">
        <f>E11</f>
        <v>DÍL:02 - Výkop pro hromosvod</v>
      </c>
      <c r="F83" s="210"/>
      <c r="G83" s="210"/>
      <c r="H83" s="210"/>
      <c r="I83" s="55"/>
      <c r="J83" s="53"/>
      <c r="K83" s="53"/>
      <c r="L83" s="56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</row>
    <row r="84" spans="1:65" s="57" customFormat="1" ht="6.95" customHeight="1">
      <c r="A84" s="53"/>
      <c r="B84" s="54"/>
      <c r="C84" s="53"/>
      <c r="D84" s="53"/>
      <c r="E84" s="53"/>
      <c r="F84" s="53"/>
      <c r="G84" s="53"/>
      <c r="H84" s="53"/>
      <c r="I84" s="55"/>
      <c r="J84" s="53"/>
      <c r="K84" s="53"/>
      <c r="L84" s="56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</row>
    <row r="85" spans="1:65" s="57" customFormat="1" ht="12.2" customHeight="1">
      <c r="A85" s="53"/>
      <c r="B85" s="54"/>
      <c r="C85" s="52" t="s">
        <v>154</v>
      </c>
      <c r="D85" s="53"/>
      <c r="E85" s="53"/>
      <c r="F85" s="58" t="str">
        <f>F14</f>
        <v>nemocnice Broumov,Smetanova 91,Broumov</v>
      </c>
      <c r="G85" s="53"/>
      <c r="H85" s="53"/>
      <c r="I85" s="59" t="s">
        <v>156</v>
      </c>
      <c r="J85" s="89" t="str">
        <f>IF(J14="","",J14)</f>
        <v>Vyplň údaj</v>
      </c>
      <c r="K85" s="53"/>
      <c r="L85" s="56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</row>
    <row r="86" spans="1:65" s="57" customFormat="1" ht="6.95" customHeight="1">
      <c r="A86" s="53"/>
      <c r="B86" s="54"/>
      <c r="C86" s="53"/>
      <c r="D86" s="53"/>
      <c r="E86" s="53"/>
      <c r="F86" s="53"/>
      <c r="G86" s="53"/>
      <c r="H86" s="53"/>
      <c r="I86" s="55"/>
      <c r="J86" s="53"/>
      <c r="K86" s="53"/>
      <c r="L86" s="56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</row>
    <row r="87" spans="1:65" s="57" customFormat="1" ht="15.4" customHeight="1">
      <c r="A87" s="53"/>
      <c r="B87" s="54"/>
      <c r="C87" s="52" t="s">
        <v>158</v>
      </c>
      <c r="D87" s="53"/>
      <c r="E87" s="53"/>
      <c r="F87" s="58" t="str">
        <f>E17</f>
        <v>Královéhradecký kraj</v>
      </c>
      <c r="G87" s="53"/>
      <c r="H87" s="53"/>
      <c r="I87" s="59" t="s">
        <v>162</v>
      </c>
      <c r="J87" s="90" t="str">
        <f>E23</f>
        <v>Proxion s.r.o.</v>
      </c>
      <c r="K87" s="53"/>
      <c r="L87" s="56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</row>
    <row r="88" spans="1:65" s="57" customFormat="1" ht="15.4" customHeight="1">
      <c r="A88" s="53"/>
      <c r="B88" s="54"/>
      <c r="C88" s="52" t="s">
        <v>161</v>
      </c>
      <c r="D88" s="53"/>
      <c r="E88" s="53"/>
      <c r="F88" s="58" t="str">
        <f>IF(E20="","",E20)</f>
        <v>Vyplň údaj</v>
      </c>
      <c r="G88" s="53"/>
      <c r="H88" s="53"/>
      <c r="I88" s="59" t="s">
        <v>165</v>
      </c>
      <c r="J88" s="90" t="str">
        <f>E26</f>
        <v>Ivan Mezera</v>
      </c>
      <c r="K88" s="53"/>
      <c r="L88" s="56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</row>
    <row r="89" spans="1:65" s="57" customFormat="1" ht="10.35" customHeight="1">
      <c r="A89" s="53"/>
      <c r="B89" s="54"/>
      <c r="C89" s="53"/>
      <c r="D89" s="53"/>
      <c r="E89" s="53"/>
      <c r="F89" s="53"/>
      <c r="G89" s="53"/>
      <c r="H89" s="53"/>
      <c r="I89" s="55"/>
      <c r="J89" s="53"/>
      <c r="K89" s="53"/>
      <c r="L89" s="56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</row>
    <row r="90" spans="1:65" s="118" customFormat="1" ht="29.25" customHeight="1">
      <c r="A90" s="107"/>
      <c r="B90" s="108"/>
      <c r="C90" s="109" t="s">
        <v>193</v>
      </c>
      <c r="D90" s="110" t="s">
        <v>194</v>
      </c>
      <c r="E90" s="110" t="s">
        <v>195</v>
      </c>
      <c r="F90" s="110" t="s">
        <v>196</v>
      </c>
      <c r="G90" s="110" t="s">
        <v>197</v>
      </c>
      <c r="H90" s="110" t="s">
        <v>198</v>
      </c>
      <c r="I90" s="111" t="s">
        <v>199</v>
      </c>
      <c r="J90" s="112" t="s">
        <v>183</v>
      </c>
      <c r="K90" s="113" t="s">
        <v>200</v>
      </c>
      <c r="L90" s="114"/>
      <c r="M90" s="115" t="s">
        <v>47</v>
      </c>
      <c r="N90" s="116" t="s">
        <v>18</v>
      </c>
      <c r="O90" s="116" t="s">
        <v>201</v>
      </c>
      <c r="P90" s="116" t="s">
        <v>202</v>
      </c>
      <c r="Q90" s="116" t="s">
        <v>203</v>
      </c>
      <c r="R90" s="116" t="s">
        <v>204</v>
      </c>
      <c r="S90" s="116" t="s">
        <v>205</v>
      </c>
      <c r="T90" s="117" t="s">
        <v>206</v>
      </c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65" s="57" customFormat="1" ht="22.7" customHeight="1">
      <c r="A91" s="53"/>
      <c r="B91" s="54"/>
      <c r="C91" s="119" t="s">
        <v>207</v>
      </c>
      <c r="D91" s="53"/>
      <c r="E91" s="53"/>
      <c r="F91" s="53"/>
      <c r="G91" s="53"/>
      <c r="H91" s="53"/>
      <c r="I91" s="55"/>
      <c r="J91" s="120">
        <f>BK91</f>
        <v>0</v>
      </c>
      <c r="K91" s="53"/>
      <c r="L91" s="54"/>
      <c r="M91" s="121"/>
      <c r="N91" s="122"/>
      <c r="O91" s="66"/>
      <c r="P91" s="123">
        <f>P92</f>
        <v>0</v>
      </c>
      <c r="Q91" s="66"/>
      <c r="R91" s="123">
        <f>R92</f>
        <v>0.487095</v>
      </c>
      <c r="S91" s="66"/>
      <c r="T91" s="124">
        <f>T92</f>
        <v>6.1960000000000006</v>
      </c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T91" s="44" t="s">
        <v>208</v>
      </c>
      <c r="AU91" s="44" t="s">
        <v>185</v>
      </c>
      <c r="BK91" s="125">
        <f>BK92</f>
        <v>0</v>
      </c>
    </row>
    <row r="92" spans="1:65" s="126" customFormat="1" ht="26.1" customHeight="1">
      <c r="B92" s="127"/>
      <c r="D92" s="128" t="s">
        <v>208</v>
      </c>
      <c r="E92" s="129" t="s">
        <v>209</v>
      </c>
      <c r="F92" s="129" t="s">
        <v>210</v>
      </c>
      <c r="I92" s="130"/>
      <c r="J92" s="131">
        <f>BK92</f>
        <v>0</v>
      </c>
      <c r="L92" s="127"/>
      <c r="M92" s="132"/>
      <c r="N92" s="133"/>
      <c r="O92" s="133"/>
      <c r="P92" s="134">
        <f>P93+P134+P138+P143+P146</f>
        <v>0</v>
      </c>
      <c r="Q92" s="133"/>
      <c r="R92" s="134">
        <f>R93+R134+R138+R143+R146</f>
        <v>0.487095</v>
      </c>
      <c r="S92" s="133"/>
      <c r="T92" s="135">
        <f>T93+T134+T138+T143+T146</f>
        <v>6.1960000000000006</v>
      </c>
      <c r="AR92" s="128" t="s">
        <v>211</v>
      </c>
      <c r="AT92" s="136" t="s">
        <v>208</v>
      </c>
      <c r="AU92" s="136" t="s">
        <v>212</v>
      </c>
      <c r="AY92" s="128" t="s">
        <v>213</v>
      </c>
      <c r="BK92" s="137">
        <f>BK93+BK134+BK138+BK143+BK146</f>
        <v>0</v>
      </c>
    </row>
    <row r="93" spans="1:65" s="126" customFormat="1" ht="22.7" customHeight="1">
      <c r="B93" s="127"/>
      <c r="D93" s="128" t="s">
        <v>208</v>
      </c>
      <c r="E93" s="138" t="s">
        <v>211</v>
      </c>
      <c r="F93" s="138" t="s">
        <v>214</v>
      </c>
      <c r="I93" s="130"/>
      <c r="J93" s="139">
        <f>BK93</f>
        <v>0</v>
      </c>
      <c r="L93" s="127"/>
      <c r="M93" s="132"/>
      <c r="N93" s="133"/>
      <c r="O93" s="133"/>
      <c r="P93" s="134">
        <f>SUM(P94:P133)</f>
        <v>0</v>
      </c>
      <c r="Q93" s="133"/>
      <c r="R93" s="134">
        <f>SUM(R94:R133)</f>
        <v>3.4499999999999998E-4</v>
      </c>
      <c r="S93" s="133"/>
      <c r="T93" s="135">
        <f>SUM(T94:T133)</f>
        <v>6.1960000000000006</v>
      </c>
      <c r="AR93" s="128" t="s">
        <v>211</v>
      </c>
      <c r="AT93" s="136" t="s">
        <v>208</v>
      </c>
      <c r="AU93" s="136" t="s">
        <v>211</v>
      </c>
      <c r="AY93" s="128" t="s">
        <v>213</v>
      </c>
      <c r="BK93" s="137">
        <f>SUM(BK94:BK133)</f>
        <v>0</v>
      </c>
    </row>
    <row r="94" spans="1:65" s="57" customFormat="1" ht="64.5" customHeight="1">
      <c r="A94" s="53"/>
      <c r="B94" s="140"/>
      <c r="C94" s="141" t="s">
        <v>211</v>
      </c>
      <c r="D94" s="141" t="s">
        <v>215</v>
      </c>
      <c r="E94" s="142" t="s">
        <v>216</v>
      </c>
      <c r="F94" s="143" t="s">
        <v>217</v>
      </c>
      <c r="G94" s="144" t="s">
        <v>218</v>
      </c>
      <c r="H94" s="145">
        <v>5</v>
      </c>
      <c r="I94" s="146"/>
      <c r="J94" s="147">
        <f>ROUND(I94*H94,2)</f>
        <v>0</v>
      </c>
      <c r="K94" s="148"/>
      <c r="L94" s="54"/>
      <c r="M94" s="149" t="s">
        <v>47</v>
      </c>
      <c r="N94" s="150" t="s">
        <v>173</v>
      </c>
      <c r="O94" s="151"/>
      <c r="P94" s="152">
        <f>O94*H94</f>
        <v>0</v>
      </c>
      <c r="Q94" s="152">
        <v>0</v>
      </c>
      <c r="R94" s="152">
        <f>Q94*H94</f>
        <v>0</v>
      </c>
      <c r="S94" s="152">
        <v>0.26</v>
      </c>
      <c r="T94" s="153">
        <f>S94*H94</f>
        <v>1.3</v>
      </c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R94" s="154" t="s">
        <v>219</v>
      </c>
      <c r="AT94" s="154" t="s">
        <v>215</v>
      </c>
      <c r="AU94" s="154" t="s">
        <v>134</v>
      </c>
      <c r="AY94" s="44" t="s">
        <v>213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44" t="s">
        <v>211</v>
      </c>
      <c r="BK94" s="155">
        <f>ROUND(I94*H94,2)</f>
        <v>0</v>
      </c>
      <c r="BL94" s="44" t="s">
        <v>219</v>
      </c>
      <c r="BM94" s="154" t="s">
        <v>220</v>
      </c>
    </row>
    <row r="95" spans="1:65" s="156" customFormat="1">
      <c r="B95" s="157"/>
      <c r="D95" s="158" t="s">
        <v>221</v>
      </c>
      <c r="E95" s="159" t="s">
        <v>47</v>
      </c>
      <c r="F95" s="160" t="s">
        <v>222</v>
      </c>
      <c r="H95" s="161">
        <v>5</v>
      </c>
      <c r="I95" s="162"/>
      <c r="L95" s="157"/>
      <c r="M95" s="163"/>
      <c r="N95" s="164"/>
      <c r="O95" s="164"/>
      <c r="P95" s="164"/>
      <c r="Q95" s="164"/>
      <c r="R95" s="164"/>
      <c r="S95" s="164"/>
      <c r="T95" s="165"/>
      <c r="AT95" s="159" t="s">
        <v>221</v>
      </c>
      <c r="AU95" s="159" t="s">
        <v>134</v>
      </c>
      <c r="AV95" s="156" t="s">
        <v>134</v>
      </c>
      <c r="AW95" s="156" t="s">
        <v>223</v>
      </c>
      <c r="AX95" s="156" t="s">
        <v>211</v>
      </c>
      <c r="AY95" s="159" t="s">
        <v>213</v>
      </c>
    </row>
    <row r="96" spans="1:65" s="57" customFormat="1" ht="64.5" customHeight="1">
      <c r="A96" s="53"/>
      <c r="B96" s="140"/>
      <c r="C96" s="141" t="s">
        <v>134</v>
      </c>
      <c r="D96" s="141" t="s">
        <v>215</v>
      </c>
      <c r="E96" s="142" t="s">
        <v>224</v>
      </c>
      <c r="F96" s="143" t="s">
        <v>225</v>
      </c>
      <c r="G96" s="144" t="s">
        <v>218</v>
      </c>
      <c r="H96" s="145">
        <v>17</v>
      </c>
      <c r="I96" s="146"/>
      <c r="J96" s="147">
        <f>ROUND(I96*H96,2)</f>
        <v>0</v>
      </c>
      <c r="K96" s="148"/>
      <c r="L96" s="54"/>
      <c r="M96" s="149" t="s">
        <v>47</v>
      </c>
      <c r="N96" s="150" t="s">
        <v>173</v>
      </c>
      <c r="O96" s="151"/>
      <c r="P96" s="152">
        <f>O96*H96</f>
        <v>0</v>
      </c>
      <c r="Q96" s="152">
        <v>0</v>
      </c>
      <c r="R96" s="152">
        <f>Q96*H96</f>
        <v>0</v>
      </c>
      <c r="S96" s="152">
        <v>0.19</v>
      </c>
      <c r="T96" s="153">
        <f>S96*H96</f>
        <v>3.23</v>
      </c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R96" s="154" t="s">
        <v>219</v>
      </c>
      <c r="AT96" s="154" t="s">
        <v>215</v>
      </c>
      <c r="AU96" s="154" t="s">
        <v>134</v>
      </c>
      <c r="AY96" s="44" t="s">
        <v>213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44" t="s">
        <v>211</v>
      </c>
      <c r="BK96" s="155">
        <f>ROUND(I96*H96,2)</f>
        <v>0</v>
      </c>
      <c r="BL96" s="44" t="s">
        <v>219</v>
      </c>
      <c r="BM96" s="154" t="s">
        <v>226</v>
      </c>
    </row>
    <row r="97" spans="1:65" s="57" customFormat="1" ht="53.65" customHeight="1">
      <c r="A97" s="53"/>
      <c r="B97" s="140"/>
      <c r="C97" s="141" t="s">
        <v>133</v>
      </c>
      <c r="D97" s="141" t="s">
        <v>215</v>
      </c>
      <c r="E97" s="142" t="s">
        <v>227</v>
      </c>
      <c r="F97" s="143" t="s">
        <v>228</v>
      </c>
      <c r="G97" s="144" t="s">
        <v>218</v>
      </c>
      <c r="H97" s="145">
        <v>17</v>
      </c>
      <c r="I97" s="146"/>
      <c r="J97" s="147">
        <f>ROUND(I97*H97,2)</f>
        <v>0</v>
      </c>
      <c r="K97" s="148"/>
      <c r="L97" s="54"/>
      <c r="M97" s="149" t="s">
        <v>47</v>
      </c>
      <c r="N97" s="150" t="s">
        <v>173</v>
      </c>
      <c r="O97" s="151"/>
      <c r="P97" s="152">
        <f>O97*H97</f>
        <v>0</v>
      </c>
      <c r="Q97" s="152">
        <v>0</v>
      </c>
      <c r="R97" s="152">
        <f>Q97*H97</f>
        <v>0</v>
      </c>
      <c r="S97" s="152">
        <v>9.8000000000000004E-2</v>
      </c>
      <c r="T97" s="153">
        <f>S97*H97</f>
        <v>1.6660000000000001</v>
      </c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R97" s="154" t="s">
        <v>219</v>
      </c>
      <c r="AT97" s="154" t="s">
        <v>215</v>
      </c>
      <c r="AU97" s="154" t="s">
        <v>134</v>
      </c>
      <c r="AY97" s="44" t="s">
        <v>213</v>
      </c>
      <c r="BE97" s="155">
        <f>IF(N97="základní",J97,0)</f>
        <v>0</v>
      </c>
      <c r="BF97" s="155">
        <f>IF(N97="snížená",J97,0)</f>
        <v>0</v>
      </c>
      <c r="BG97" s="155">
        <f>IF(N97="zákl. přenesená",J97,0)</f>
        <v>0</v>
      </c>
      <c r="BH97" s="155">
        <f>IF(N97="sníž. přenesená",J97,0)</f>
        <v>0</v>
      </c>
      <c r="BI97" s="155">
        <f>IF(N97="nulová",J97,0)</f>
        <v>0</v>
      </c>
      <c r="BJ97" s="44" t="s">
        <v>211</v>
      </c>
      <c r="BK97" s="155">
        <f>ROUND(I97*H97,2)</f>
        <v>0</v>
      </c>
      <c r="BL97" s="44" t="s">
        <v>219</v>
      </c>
      <c r="BM97" s="154" t="s">
        <v>229</v>
      </c>
    </row>
    <row r="98" spans="1:65" s="57" customFormat="1" ht="21.2" customHeight="1">
      <c r="A98" s="53"/>
      <c r="B98" s="140"/>
      <c r="C98" s="141" t="s">
        <v>219</v>
      </c>
      <c r="D98" s="141" t="s">
        <v>215</v>
      </c>
      <c r="E98" s="142" t="s">
        <v>230</v>
      </c>
      <c r="F98" s="143" t="s">
        <v>231</v>
      </c>
      <c r="G98" s="144" t="s">
        <v>218</v>
      </c>
      <c r="H98" s="145">
        <v>23</v>
      </c>
      <c r="I98" s="146"/>
      <c r="J98" s="147">
        <f>ROUND(I98*H98,2)</f>
        <v>0</v>
      </c>
      <c r="K98" s="148"/>
      <c r="L98" s="54"/>
      <c r="M98" s="149" t="s">
        <v>47</v>
      </c>
      <c r="N98" s="150" t="s">
        <v>173</v>
      </c>
      <c r="O98" s="151"/>
      <c r="P98" s="152">
        <f>O98*H98</f>
        <v>0</v>
      </c>
      <c r="Q98" s="152">
        <v>0</v>
      </c>
      <c r="R98" s="152">
        <f>Q98*H98</f>
        <v>0</v>
      </c>
      <c r="S98" s="152">
        <v>0</v>
      </c>
      <c r="T98" s="153">
        <f>S98*H98</f>
        <v>0</v>
      </c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R98" s="154" t="s">
        <v>219</v>
      </c>
      <c r="AT98" s="154" t="s">
        <v>215</v>
      </c>
      <c r="AU98" s="154" t="s">
        <v>134</v>
      </c>
      <c r="AY98" s="44" t="s">
        <v>213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44" t="s">
        <v>211</v>
      </c>
      <c r="BK98" s="155">
        <f>ROUND(I98*H98,2)</f>
        <v>0</v>
      </c>
      <c r="BL98" s="44" t="s">
        <v>219</v>
      </c>
      <c r="BM98" s="154" t="s">
        <v>232</v>
      </c>
    </row>
    <row r="99" spans="1:65" s="57" customFormat="1" ht="42.75" customHeight="1">
      <c r="A99" s="53"/>
      <c r="B99" s="140"/>
      <c r="C99" s="141" t="s">
        <v>233</v>
      </c>
      <c r="D99" s="141" t="s">
        <v>215</v>
      </c>
      <c r="E99" s="142" t="s">
        <v>234</v>
      </c>
      <c r="F99" s="143" t="s">
        <v>235</v>
      </c>
      <c r="G99" s="144" t="s">
        <v>236</v>
      </c>
      <c r="H99" s="145">
        <v>16.023</v>
      </c>
      <c r="I99" s="146"/>
      <c r="J99" s="147">
        <f>ROUND(I99*H99,2)</f>
        <v>0</v>
      </c>
      <c r="K99" s="148"/>
      <c r="L99" s="54"/>
      <c r="M99" s="149" t="s">
        <v>47</v>
      </c>
      <c r="N99" s="150" t="s">
        <v>173</v>
      </c>
      <c r="O99" s="151"/>
      <c r="P99" s="152">
        <f>O99*H99</f>
        <v>0</v>
      </c>
      <c r="Q99" s="152">
        <v>0</v>
      </c>
      <c r="R99" s="152">
        <f>Q99*H99</f>
        <v>0</v>
      </c>
      <c r="S99" s="152">
        <v>0</v>
      </c>
      <c r="T99" s="153">
        <f>S99*H99</f>
        <v>0</v>
      </c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R99" s="154" t="s">
        <v>219</v>
      </c>
      <c r="AT99" s="154" t="s">
        <v>215</v>
      </c>
      <c r="AU99" s="154" t="s">
        <v>134</v>
      </c>
      <c r="AY99" s="44" t="s">
        <v>213</v>
      </c>
      <c r="BE99" s="155">
        <f>IF(N99="základní",J99,0)</f>
        <v>0</v>
      </c>
      <c r="BF99" s="155">
        <f>IF(N99="snížená",J99,0)</f>
        <v>0</v>
      </c>
      <c r="BG99" s="155">
        <f>IF(N99="zákl. přenesená",J99,0)</f>
        <v>0</v>
      </c>
      <c r="BH99" s="155">
        <f>IF(N99="sníž. přenesená",J99,0)</f>
        <v>0</v>
      </c>
      <c r="BI99" s="155">
        <f>IF(N99="nulová",J99,0)</f>
        <v>0</v>
      </c>
      <c r="BJ99" s="44" t="s">
        <v>211</v>
      </c>
      <c r="BK99" s="155">
        <f>ROUND(I99*H99,2)</f>
        <v>0</v>
      </c>
      <c r="BL99" s="44" t="s">
        <v>219</v>
      </c>
      <c r="BM99" s="154" t="s">
        <v>237</v>
      </c>
    </row>
    <row r="100" spans="1:65" s="156" customFormat="1">
      <c r="B100" s="157"/>
      <c r="D100" s="158" t="s">
        <v>221</v>
      </c>
      <c r="E100" s="159" t="s">
        <v>47</v>
      </c>
      <c r="F100" s="160" t="s">
        <v>238</v>
      </c>
      <c r="H100" s="161">
        <v>26.704999999999998</v>
      </c>
      <c r="I100" s="162"/>
      <c r="L100" s="157"/>
      <c r="M100" s="163"/>
      <c r="N100" s="164"/>
      <c r="O100" s="164"/>
      <c r="P100" s="164"/>
      <c r="Q100" s="164"/>
      <c r="R100" s="164"/>
      <c r="S100" s="164"/>
      <c r="T100" s="165"/>
      <c r="AT100" s="159" t="s">
        <v>221</v>
      </c>
      <c r="AU100" s="159" t="s">
        <v>134</v>
      </c>
      <c r="AV100" s="156" t="s">
        <v>134</v>
      </c>
      <c r="AW100" s="156" t="s">
        <v>223</v>
      </c>
      <c r="AX100" s="156" t="s">
        <v>212</v>
      </c>
      <c r="AY100" s="159" t="s">
        <v>213</v>
      </c>
    </row>
    <row r="101" spans="1:65" s="166" customFormat="1">
      <c r="B101" s="167"/>
      <c r="D101" s="158" t="s">
        <v>221</v>
      </c>
      <c r="E101" s="168" t="s">
        <v>47</v>
      </c>
      <c r="F101" s="169" t="s">
        <v>239</v>
      </c>
      <c r="H101" s="170">
        <v>26.704999999999998</v>
      </c>
      <c r="I101" s="171"/>
      <c r="L101" s="167"/>
      <c r="M101" s="172"/>
      <c r="N101" s="173"/>
      <c r="O101" s="173"/>
      <c r="P101" s="173"/>
      <c r="Q101" s="173"/>
      <c r="R101" s="173"/>
      <c r="S101" s="173"/>
      <c r="T101" s="174"/>
      <c r="AT101" s="168" t="s">
        <v>221</v>
      </c>
      <c r="AU101" s="168" t="s">
        <v>134</v>
      </c>
      <c r="AV101" s="166" t="s">
        <v>219</v>
      </c>
      <c r="AW101" s="166" t="s">
        <v>223</v>
      </c>
      <c r="AX101" s="166" t="s">
        <v>212</v>
      </c>
      <c r="AY101" s="168" t="s">
        <v>213</v>
      </c>
    </row>
    <row r="102" spans="1:65" s="156" customFormat="1">
      <c r="B102" s="157"/>
      <c r="D102" s="158" t="s">
        <v>221</v>
      </c>
      <c r="E102" s="159" t="s">
        <v>47</v>
      </c>
      <c r="F102" s="160" t="s">
        <v>240</v>
      </c>
      <c r="H102" s="161">
        <v>16.023</v>
      </c>
      <c r="I102" s="162"/>
      <c r="L102" s="157"/>
      <c r="M102" s="163"/>
      <c r="N102" s="164"/>
      <c r="O102" s="164"/>
      <c r="P102" s="164"/>
      <c r="Q102" s="164"/>
      <c r="R102" s="164"/>
      <c r="S102" s="164"/>
      <c r="T102" s="165"/>
      <c r="AT102" s="159" t="s">
        <v>221</v>
      </c>
      <c r="AU102" s="159" t="s">
        <v>134</v>
      </c>
      <c r="AV102" s="156" t="s">
        <v>134</v>
      </c>
      <c r="AW102" s="156" t="s">
        <v>223</v>
      </c>
      <c r="AX102" s="156" t="s">
        <v>211</v>
      </c>
      <c r="AY102" s="159" t="s">
        <v>213</v>
      </c>
    </row>
    <row r="103" spans="1:65" s="57" customFormat="1" ht="42.75" customHeight="1">
      <c r="A103" s="53"/>
      <c r="B103" s="140"/>
      <c r="C103" s="141" t="s">
        <v>241</v>
      </c>
      <c r="D103" s="141" t="s">
        <v>215</v>
      </c>
      <c r="E103" s="142" t="s">
        <v>242</v>
      </c>
      <c r="F103" s="143" t="s">
        <v>243</v>
      </c>
      <c r="G103" s="144" t="s">
        <v>236</v>
      </c>
      <c r="H103" s="145">
        <v>10.682</v>
      </c>
      <c r="I103" s="146"/>
      <c r="J103" s="147">
        <f>ROUND(I103*H103,2)</f>
        <v>0</v>
      </c>
      <c r="K103" s="148"/>
      <c r="L103" s="54"/>
      <c r="M103" s="149" t="s">
        <v>47</v>
      </c>
      <c r="N103" s="150" t="s">
        <v>173</v>
      </c>
      <c r="O103" s="151"/>
      <c r="P103" s="152">
        <f>O103*H103</f>
        <v>0</v>
      </c>
      <c r="Q103" s="152">
        <v>0</v>
      </c>
      <c r="R103" s="152">
        <f>Q103*H103</f>
        <v>0</v>
      </c>
      <c r="S103" s="152">
        <v>0</v>
      </c>
      <c r="T103" s="153">
        <f>S103*H103</f>
        <v>0</v>
      </c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R103" s="154" t="s">
        <v>219</v>
      </c>
      <c r="AT103" s="154" t="s">
        <v>215</v>
      </c>
      <c r="AU103" s="154" t="s">
        <v>134</v>
      </c>
      <c r="AY103" s="44" t="s">
        <v>213</v>
      </c>
      <c r="BE103" s="155">
        <f>IF(N103="základní",J103,0)</f>
        <v>0</v>
      </c>
      <c r="BF103" s="155">
        <f>IF(N103="snížená",J103,0)</f>
        <v>0</v>
      </c>
      <c r="BG103" s="155">
        <f>IF(N103="zákl. přenesená",J103,0)</f>
        <v>0</v>
      </c>
      <c r="BH103" s="155">
        <f>IF(N103="sníž. přenesená",J103,0)</f>
        <v>0</v>
      </c>
      <c r="BI103" s="155">
        <f>IF(N103="nulová",J103,0)</f>
        <v>0</v>
      </c>
      <c r="BJ103" s="44" t="s">
        <v>211</v>
      </c>
      <c r="BK103" s="155">
        <f>ROUND(I103*H103,2)</f>
        <v>0</v>
      </c>
      <c r="BL103" s="44" t="s">
        <v>219</v>
      </c>
      <c r="BM103" s="154" t="s">
        <v>244</v>
      </c>
    </row>
    <row r="104" spans="1:65" s="156" customFormat="1">
      <c r="B104" s="157"/>
      <c r="D104" s="158" t="s">
        <v>221</v>
      </c>
      <c r="E104" s="159" t="s">
        <v>47</v>
      </c>
      <c r="F104" s="160" t="s">
        <v>245</v>
      </c>
      <c r="H104" s="161">
        <v>10.682</v>
      </c>
      <c r="I104" s="162"/>
      <c r="L104" s="157"/>
      <c r="M104" s="163"/>
      <c r="N104" s="164"/>
      <c r="O104" s="164"/>
      <c r="P104" s="164"/>
      <c r="Q104" s="164"/>
      <c r="R104" s="164"/>
      <c r="S104" s="164"/>
      <c r="T104" s="165"/>
      <c r="AT104" s="159" t="s">
        <v>221</v>
      </c>
      <c r="AU104" s="159" t="s">
        <v>134</v>
      </c>
      <c r="AV104" s="156" t="s">
        <v>134</v>
      </c>
      <c r="AW104" s="156" t="s">
        <v>223</v>
      </c>
      <c r="AX104" s="156" t="s">
        <v>211</v>
      </c>
      <c r="AY104" s="159" t="s">
        <v>213</v>
      </c>
    </row>
    <row r="105" spans="1:65" s="57" customFormat="1" ht="53.65" customHeight="1">
      <c r="A105" s="53"/>
      <c r="B105" s="140"/>
      <c r="C105" s="141" t="s">
        <v>246</v>
      </c>
      <c r="D105" s="141" t="s">
        <v>215</v>
      </c>
      <c r="E105" s="142" t="s">
        <v>247</v>
      </c>
      <c r="F105" s="143" t="s">
        <v>248</v>
      </c>
      <c r="G105" s="144" t="s">
        <v>236</v>
      </c>
      <c r="H105" s="145">
        <v>29.757000000000001</v>
      </c>
      <c r="I105" s="146"/>
      <c r="J105" s="147">
        <f>ROUND(I105*H105,2)</f>
        <v>0</v>
      </c>
      <c r="K105" s="148"/>
      <c r="L105" s="54"/>
      <c r="M105" s="149" t="s">
        <v>47</v>
      </c>
      <c r="N105" s="150" t="s">
        <v>173</v>
      </c>
      <c r="O105" s="151"/>
      <c r="P105" s="152">
        <f>O105*H105</f>
        <v>0</v>
      </c>
      <c r="Q105" s="152">
        <v>0</v>
      </c>
      <c r="R105" s="152">
        <f>Q105*H105</f>
        <v>0</v>
      </c>
      <c r="S105" s="152">
        <v>0</v>
      </c>
      <c r="T105" s="153">
        <f>S105*H105</f>
        <v>0</v>
      </c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R105" s="154" t="s">
        <v>219</v>
      </c>
      <c r="AT105" s="154" t="s">
        <v>215</v>
      </c>
      <c r="AU105" s="154" t="s">
        <v>134</v>
      </c>
      <c r="AY105" s="44" t="s">
        <v>213</v>
      </c>
      <c r="BE105" s="155">
        <f>IF(N105="základní",J105,0)</f>
        <v>0</v>
      </c>
      <c r="BF105" s="155">
        <f>IF(N105="snížená",J105,0)</f>
        <v>0</v>
      </c>
      <c r="BG105" s="155">
        <f>IF(N105="zákl. přenesená",J105,0)</f>
        <v>0</v>
      </c>
      <c r="BH105" s="155">
        <f>IF(N105="sníž. přenesená",J105,0)</f>
        <v>0</v>
      </c>
      <c r="BI105" s="155">
        <f>IF(N105="nulová",J105,0)</f>
        <v>0</v>
      </c>
      <c r="BJ105" s="44" t="s">
        <v>211</v>
      </c>
      <c r="BK105" s="155">
        <f>ROUND(I105*H105,2)</f>
        <v>0</v>
      </c>
      <c r="BL105" s="44" t="s">
        <v>219</v>
      </c>
      <c r="BM105" s="154" t="s">
        <v>249</v>
      </c>
    </row>
    <row r="106" spans="1:65" s="156" customFormat="1">
      <c r="B106" s="157"/>
      <c r="D106" s="158" t="s">
        <v>221</v>
      </c>
      <c r="E106" s="159" t="s">
        <v>47</v>
      </c>
      <c r="F106" s="160" t="s">
        <v>250</v>
      </c>
      <c r="H106" s="161">
        <v>29.757000000000001</v>
      </c>
      <c r="I106" s="162"/>
      <c r="L106" s="157"/>
      <c r="M106" s="163"/>
      <c r="N106" s="164"/>
      <c r="O106" s="164"/>
      <c r="P106" s="164"/>
      <c r="Q106" s="164"/>
      <c r="R106" s="164"/>
      <c r="S106" s="164"/>
      <c r="T106" s="165"/>
      <c r="AT106" s="159" t="s">
        <v>221</v>
      </c>
      <c r="AU106" s="159" t="s">
        <v>134</v>
      </c>
      <c r="AV106" s="156" t="s">
        <v>134</v>
      </c>
      <c r="AW106" s="156" t="s">
        <v>223</v>
      </c>
      <c r="AX106" s="156" t="s">
        <v>211</v>
      </c>
      <c r="AY106" s="159" t="s">
        <v>213</v>
      </c>
    </row>
    <row r="107" spans="1:65" s="57" customFormat="1" ht="53.65" customHeight="1">
      <c r="A107" s="53"/>
      <c r="B107" s="140"/>
      <c r="C107" s="141" t="s">
        <v>251</v>
      </c>
      <c r="D107" s="141" t="s">
        <v>215</v>
      </c>
      <c r="E107" s="142" t="s">
        <v>252</v>
      </c>
      <c r="F107" s="143" t="s">
        <v>253</v>
      </c>
      <c r="G107" s="144" t="s">
        <v>236</v>
      </c>
      <c r="H107" s="145">
        <v>19.838000000000001</v>
      </c>
      <c r="I107" s="146"/>
      <c r="J107" s="147">
        <f>ROUND(I107*H107,2)</f>
        <v>0</v>
      </c>
      <c r="K107" s="148"/>
      <c r="L107" s="54"/>
      <c r="M107" s="149" t="s">
        <v>47</v>
      </c>
      <c r="N107" s="150" t="s">
        <v>173</v>
      </c>
      <c r="O107" s="151"/>
      <c r="P107" s="152">
        <f>O107*H107</f>
        <v>0</v>
      </c>
      <c r="Q107" s="152">
        <v>0</v>
      </c>
      <c r="R107" s="152">
        <f>Q107*H107</f>
        <v>0</v>
      </c>
      <c r="S107" s="152">
        <v>0</v>
      </c>
      <c r="T107" s="153">
        <f>S107*H107</f>
        <v>0</v>
      </c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R107" s="154" t="s">
        <v>219</v>
      </c>
      <c r="AT107" s="154" t="s">
        <v>215</v>
      </c>
      <c r="AU107" s="154" t="s">
        <v>134</v>
      </c>
      <c r="AY107" s="44" t="s">
        <v>213</v>
      </c>
      <c r="BE107" s="155">
        <f>IF(N107="základní",J107,0)</f>
        <v>0</v>
      </c>
      <c r="BF107" s="155">
        <f>IF(N107="snížená",J107,0)</f>
        <v>0</v>
      </c>
      <c r="BG107" s="155">
        <f>IF(N107="zákl. přenesená",J107,0)</f>
        <v>0</v>
      </c>
      <c r="BH107" s="155">
        <f>IF(N107="sníž. přenesená",J107,0)</f>
        <v>0</v>
      </c>
      <c r="BI107" s="155">
        <f>IF(N107="nulová",J107,0)</f>
        <v>0</v>
      </c>
      <c r="BJ107" s="44" t="s">
        <v>211</v>
      </c>
      <c r="BK107" s="155">
        <f>ROUND(I107*H107,2)</f>
        <v>0</v>
      </c>
      <c r="BL107" s="44" t="s">
        <v>219</v>
      </c>
      <c r="BM107" s="154" t="s">
        <v>254</v>
      </c>
    </row>
    <row r="108" spans="1:65" s="156" customFormat="1">
      <c r="B108" s="157"/>
      <c r="D108" s="158" t="s">
        <v>221</v>
      </c>
      <c r="E108" s="159" t="s">
        <v>47</v>
      </c>
      <c r="F108" s="160" t="s">
        <v>255</v>
      </c>
      <c r="H108" s="161">
        <v>19.838000000000001</v>
      </c>
      <c r="I108" s="162"/>
      <c r="L108" s="157"/>
      <c r="M108" s="163"/>
      <c r="N108" s="164"/>
      <c r="O108" s="164"/>
      <c r="P108" s="164"/>
      <c r="Q108" s="164"/>
      <c r="R108" s="164"/>
      <c r="S108" s="164"/>
      <c r="T108" s="165"/>
      <c r="AT108" s="159" t="s">
        <v>221</v>
      </c>
      <c r="AU108" s="159" t="s">
        <v>134</v>
      </c>
      <c r="AV108" s="156" t="s">
        <v>134</v>
      </c>
      <c r="AW108" s="156" t="s">
        <v>223</v>
      </c>
      <c r="AX108" s="156" t="s">
        <v>211</v>
      </c>
      <c r="AY108" s="159" t="s">
        <v>213</v>
      </c>
    </row>
    <row r="109" spans="1:65" s="57" customFormat="1" ht="53.65" customHeight="1">
      <c r="A109" s="53"/>
      <c r="B109" s="140"/>
      <c r="C109" s="141" t="s">
        <v>256</v>
      </c>
      <c r="D109" s="141" t="s">
        <v>215</v>
      </c>
      <c r="E109" s="142" t="s">
        <v>257</v>
      </c>
      <c r="F109" s="143" t="s">
        <v>258</v>
      </c>
      <c r="G109" s="144" t="s">
        <v>236</v>
      </c>
      <c r="H109" s="145">
        <v>2.2890000000000001</v>
      </c>
      <c r="I109" s="146"/>
      <c r="J109" s="147">
        <f>ROUND(I109*H109,2)</f>
        <v>0</v>
      </c>
      <c r="K109" s="148"/>
      <c r="L109" s="54"/>
      <c r="M109" s="149" t="s">
        <v>47</v>
      </c>
      <c r="N109" s="150" t="s">
        <v>173</v>
      </c>
      <c r="O109" s="151"/>
      <c r="P109" s="152">
        <f>O109*H109</f>
        <v>0</v>
      </c>
      <c r="Q109" s="152">
        <v>0</v>
      </c>
      <c r="R109" s="152">
        <f>Q109*H109</f>
        <v>0</v>
      </c>
      <c r="S109" s="152">
        <v>0</v>
      </c>
      <c r="T109" s="153">
        <f>S109*H109</f>
        <v>0</v>
      </c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R109" s="154" t="s">
        <v>219</v>
      </c>
      <c r="AT109" s="154" t="s">
        <v>215</v>
      </c>
      <c r="AU109" s="154" t="s">
        <v>134</v>
      </c>
      <c r="AY109" s="44" t="s">
        <v>213</v>
      </c>
      <c r="BE109" s="155">
        <f>IF(N109="základní",J109,0)</f>
        <v>0</v>
      </c>
      <c r="BF109" s="155">
        <f>IF(N109="snížená",J109,0)</f>
        <v>0</v>
      </c>
      <c r="BG109" s="155">
        <f>IF(N109="zákl. přenesená",J109,0)</f>
        <v>0</v>
      </c>
      <c r="BH109" s="155">
        <f>IF(N109="sníž. přenesená",J109,0)</f>
        <v>0</v>
      </c>
      <c r="BI109" s="155">
        <f>IF(N109="nulová",J109,0)</f>
        <v>0</v>
      </c>
      <c r="BJ109" s="44" t="s">
        <v>211</v>
      </c>
      <c r="BK109" s="155">
        <f>ROUND(I109*H109,2)</f>
        <v>0</v>
      </c>
      <c r="BL109" s="44" t="s">
        <v>219</v>
      </c>
      <c r="BM109" s="154" t="s">
        <v>259</v>
      </c>
    </row>
    <row r="110" spans="1:65" s="156" customFormat="1">
      <c r="B110" s="157"/>
      <c r="D110" s="158" t="s">
        <v>221</v>
      </c>
      <c r="E110" s="159" t="s">
        <v>47</v>
      </c>
      <c r="F110" s="160" t="s">
        <v>260</v>
      </c>
      <c r="H110" s="161">
        <v>2.2890000000000001</v>
      </c>
      <c r="I110" s="162"/>
      <c r="L110" s="157"/>
      <c r="M110" s="163"/>
      <c r="N110" s="164"/>
      <c r="O110" s="164"/>
      <c r="P110" s="164"/>
      <c r="Q110" s="164"/>
      <c r="R110" s="164"/>
      <c r="S110" s="164"/>
      <c r="T110" s="165"/>
      <c r="AT110" s="159" t="s">
        <v>221</v>
      </c>
      <c r="AU110" s="159" t="s">
        <v>134</v>
      </c>
      <c r="AV110" s="156" t="s">
        <v>134</v>
      </c>
      <c r="AW110" s="156" t="s">
        <v>223</v>
      </c>
      <c r="AX110" s="156" t="s">
        <v>212</v>
      </c>
      <c r="AY110" s="159" t="s">
        <v>213</v>
      </c>
    </row>
    <row r="111" spans="1:65" s="166" customFormat="1">
      <c r="B111" s="167"/>
      <c r="D111" s="158" t="s">
        <v>221</v>
      </c>
      <c r="E111" s="168" t="s">
        <v>141</v>
      </c>
      <c r="F111" s="169" t="s">
        <v>239</v>
      </c>
      <c r="H111" s="170">
        <v>2.2890000000000001</v>
      </c>
      <c r="I111" s="171"/>
      <c r="L111" s="167"/>
      <c r="M111" s="172"/>
      <c r="N111" s="173"/>
      <c r="O111" s="173"/>
      <c r="P111" s="173"/>
      <c r="Q111" s="173"/>
      <c r="R111" s="173"/>
      <c r="S111" s="173"/>
      <c r="T111" s="174"/>
      <c r="AT111" s="168" t="s">
        <v>221</v>
      </c>
      <c r="AU111" s="168" t="s">
        <v>134</v>
      </c>
      <c r="AV111" s="166" t="s">
        <v>219</v>
      </c>
      <c r="AW111" s="166" t="s">
        <v>223</v>
      </c>
      <c r="AX111" s="166" t="s">
        <v>211</v>
      </c>
      <c r="AY111" s="168" t="s">
        <v>213</v>
      </c>
    </row>
    <row r="112" spans="1:65" s="57" customFormat="1" ht="53.65" customHeight="1">
      <c r="A112" s="53"/>
      <c r="B112" s="140"/>
      <c r="C112" s="141" t="s">
        <v>261</v>
      </c>
      <c r="D112" s="141" t="s">
        <v>215</v>
      </c>
      <c r="E112" s="142" t="s">
        <v>262</v>
      </c>
      <c r="F112" s="143" t="s">
        <v>263</v>
      </c>
      <c r="G112" s="144" t="s">
        <v>236</v>
      </c>
      <c r="H112" s="145">
        <v>1.526</v>
      </c>
      <c r="I112" s="146"/>
      <c r="J112" s="147">
        <f>ROUND(I112*H112,2)</f>
        <v>0</v>
      </c>
      <c r="K112" s="148"/>
      <c r="L112" s="54"/>
      <c r="M112" s="149" t="s">
        <v>47</v>
      </c>
      <c r="N112" s="150" t="s">
        <v>173</v>
      </c>
      <c r="O112" s="151"/>
      <c r="P112" s="152">
        <f>O112*H112</f>
        <v>0</v>
      </c>
      <c r="Q112" s="152">
        <v>0</v>
      </c>
      <c r="R112" s="152">
        <f>Q112*H112</f>
        <v>0</v>
      </c>
      <c r="S112" s="152">
        <v>0</v>
      </c>
      <c r="T112" s="153">
        <f>S112*H112</f>
        <v>0</v>
      </c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R112" s="154" t="s">
        <v>219</v>
      </c>
      <c r="AT112" s="154" t="s">
        <v>215</v>
      </c>
      <c r="AU112" s="154" t="s">
        <v>134</v>
      </c>
      <c r="AY112" s="44" t="s">
        <v>213</v>
      </c>
      <c r="BE112" s="155">
        <f>IF(N112="základní",J112,0)</f>
        <v>0</v>
      </c>
      <c r="BF112" s="155">
        <f>IF(N112="snížená",J112,0)</f>
        <v>0</v>
      </c>
      <c r="BG112" s="155">
        <f>IF(N112="zákl. přenesená",J112,0)</f>
        <v>0</v>
      </c>
      <c r="BH112" s="155">
        <f>IF(N112="sníž. přenesená",J112,0)</f>
        <v>0</v>
      </c>
      <c r="BI112" s="155">
        <f>IF(N112="nulová",J112,0)</f>
        <v>0</v>
      </c>
      <c r="BJ112" s="44" t="s">
        <v>211</v>
      </c>
      <c r="BK112" s="155">
        <f>ROUND(I112*H112,2)</f>
        <v>0</v>
      </c>
      <c r="BL112" s="44" t="s">
        <v>219</v>
      </c>
      <c r="BM112" s="154" t="s">
        <v>264</v>
      </c>
    </row>
    <row r="113" spans="1:65" s="156" customFormat="1">
      <c r="B113" s="157"/>
      <c r="D113" s="158" t="s">
        <v>221</v>
      </c>
      <c r="E113" s="159" t="s">
        <v>47</v>
      </c>
      <c r="F113" s="160" t="s">
        <v>265</v>
      </c>
      <c r="H113" s="161">
        <v>1.526</v>
      </c>
      <c r="I113" s="162"/>
      <c r="L113" s="157"/>
      <c r="M113" s="163"/>
      <c r="N113" s="164"/>
      <c r="O113" s="164"/>
      <c r="P113" s="164"/>
      <c r="Q113" s="164"/>
      <c r="R113" s="164"/>
      <c r="S113" s="164"/>
      <c r="T113" s="165"/>
      <c r="AT113" s="159" t="s">
        <v>221</v>
      </c>
      <c r="AU113" s="159" t="s">
        <v>134</v>
      </c>
      <c r="AV113" s="156" t="s">
        <v>134</v>
      </c>
      <c r="AW113" s="156" t="s">
        <v>223</v>
      </c>
      <c r="AX113" s="156" t="s">
        <v>212</v>
      </c>
      <c r="AY113" s="159" t="s">
        <v>213</v>
      </c>
    </row>
    <row r="114" spans="1:65" s="166" customFormat="1">
      <c r="B114" s="167"/>
      <c r="D114" s="158" t="s">
        <v>221</v>
      </c>
      <c r="E114" s="168" t="s">
        <v>144</v>
      </c>
      <c r="F114" s="169" t="s">
        <v>239</v>
      </c>
      <c r="H114" s="170">
        <v>1.526</v>
      </c>
      <c r="I114" s="171"/>
      <c r="L114" s="167"/>
      <c r="M114" s="172"/>
      <c r="N114" s="173"/>
      <c r="O114" s="173"/>
      <c r="P114" s="173"/>
      <c r="Q114" s="173"/>
      <c r="R114" s="173"/>
      <c r="S114" s="173"/>
      <c r="T114" s="174"/>
      <c r="AT114" s="168" t="s">
        <v>221</v>
      </c>
      <c r="AU114" s="168" t="s">
        <v>134</v>
      </c>
      <c r="AV114" s="166" t="s">
        <v>219</v>
      </c>
      <c r="AW114" s="166" t="s">
        <v>223</v>
      </c>
      <c r="AX114" s="166" t="s">
        <v>211</v>
      </c>
      <c r="AY114" s="168" t="s">
        <v>213</v>
      </c>
    </row>
    <row r="115" spans="1:65" s="57" customFormat="1" ht="42.75" customHeight="1">
      <c r="A115" s="53"/>
      <c r="B115" s="140"/>
      <c r="C115" s="141" t="s">
        <v>266</v>
      </c>
      <c r="D115" s="141" t="s">
        <v>215</v>
      </c>
      <c r="E115" s="142" t="s">
        <v>267</v>
      </c>
      <c r="F115" s="143" t="s">
        <v>268</v>
      </c>
      <c r="G115" s="144" t="s">
        <v>236</v>
      </c>
      <c r="H115" s="145">
        <v>16.023</v>
      </c>
      <c r="I115" s="146"/>
      <c r="J115" s="147">
        <f>ROUND(I115*H115,2)</f>
        <v>0</v>
      </c>
      <c r="K115" s="148"/>
      <c r="L115" s="54"/>
      <c r="M115" s="149" t="s">
        <v>47</v>
      </c>
      <c r="N115" s="150" t="s">
        <v>173</v>
      </c>
      <c r="O115" s="151"/>
      <c r="P115" s="152">
        <f>O115*H115</f>
        <v>0</v>
      </c>
      <c r="Q115" s="152">
        <v>0</v>
      </c>
      <c r="R115" s="152">
        <f>Q115*H115</f>
        <v>0</v>
      </c>
      <c r="S115" s="152">
        <v>0</v>
      </c>
      <c r="T115" s="153">
        <f>S115*H115</f>
        <v>0</v>
      </c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R115" s="154" t="s">
        <v>219</v>
      </c>
      <c r="AT115" s="154" t="s">
        <v>215</v>
      </c>
      <c r="AU115" s="154" t="s">
        <v>134</v>
      </c>
      <c r="AY115" s="44" t="s">
        <v>213</v>
      </c>
      <c r="BE115" s="155">
        <f>IF(N115="základní",J115,0)</f>
        <v>0</v>
      </c>
      <c r="BF115" s="155">
        <f>IF(N115="snížená",J115,0)</f>
        <v>0</v>
      </c>
      <c r="BG115" s="155">
        <f>IF(N115="zákl. přenesená",J115,0)</f>
        <v>0</v>
      </c>
      <c r="BH115" s="155">
        <f>IF(N115="sníž. přenesená",J115,0)</f>
        <v>0</v>
      </c>
      <c r="BI115" s="155">
        <f>IF(N115="nulová",J115,0)</f>
        <v>0</v>
      </c>
      <c r="BJ115" s="44" t="s">
        <v>211</v>
      </c>
      <c r="BK115" s="155">
        <f>ROUND(I115*H115,2)</f>
        <v>0</v>
      </c>
      <c r="BL115" s="44" t="s">
        <v>219</v>
      </c>
      <c r="BM115" s="154" t="s">
        <v>269</v>
      </c>
    </row>
    <row r="116" spans="1:65" s="156" customFormat="1">
      <c r="B116" s="157"/>
      <c r="D116" s="158" t="s">
        <v>221</v>
      </c>
      <c r="E116" s="159" t="s">
        <v>47</v>
      </c>
      <c r="F116" s="160" t="s">
        <v>240</v>
      </c>
      <c r="H116" s="161">
        <v>16.023</v>
      </c>
      <c r="I116" s="162"/>
      <c r="L116" s="157"/>
      <c r="M116" s="163"/>
      <c r="N116" s="164"/>
      <c r="O116" s="164"/>
      <c r="P116" s="164"/>
      <c r="Q116" s="164"/>
      <c r="R116" s="164"/>
      <c r="S116" s="164"/>
      <c r="T116" s="165"/>
      <c r="AT116" s="159" t="s">
        <v>221</v>
      </c>
      <c r="AU116" s="159" t="s">
        <v>134</v>
      </c>
      <c r="AV116" s="156" t="s">
        <v>134</v>
      </c>
      <c r="AW116" s="156" t="s">
        <v>223</v>
      </c>
      <c r="AX116" s="156" t="s">
        <v>211</v>
      </c>
      <c r="AY116" s="159" t="s">
        <v>213</v>
      </c>
    </row>
    <row r="117" spans="1:65" s="57" customFormat="1" ht="42.75" customHeight="1">
      <c r="A117" s="53"/>
      <c r="B117" s="140"/>
      <c r="C117" s="141" t="s">
        <v>270</v>
      </c>
      <c r="D117" s="141" t="s">
        <v>215</v>
      </c>
      <c r="E117" s="142" t="s">
        <v>271</v>
      </c>
      <c r="F117" s="143" t="s">
        <v>272</v>
      </c>
      <c r="G117" s="144" t="s">
        <v>236</v>
      </c>
      <c r="H117" s="145">
        <v>10.682</v>
      </c>
      <c r="I117" s="146"/>
      <c r="J117" s="147">
        <f>ROUND(I117*H117,2)</f>
        <v>0</v>
      </c>
      <c r="K117" s="148"/>
      <c r="L117" s="54"/>
      <c r="M117" s="149" t="s">
        <v>47</v>
      </c>
      <c r="N117" s="150" t="s">
        <v>173</v>
      </c>
      <c r="O117" s="151"/>
      <c r="P117" s="152">
        <f>O117*H117</f>
        <v>0</v>
      </c>
      <c r="Q117" s="152">
        <v>0</v>
      </c>
      <c r="R117" s="152">
        <f>Q117*H117</f>
        <v>0</v>
      </c>
      <c r="S117" s="152">
        <v>0</v>
      </c>
      <c r="T117" s="153">
        <f>S117*H117</f>
        <v>0</v>
      </c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R117" s="154" t="s">
        <v>219</v>
      </c>
      <c r="AT117" s="154" t="s">
        <v>215</v>
      </c>
      <c r="AU117" s="154" t="s">
        <v>134</v>
      </c>
      <c r="AY117" s="44" t="s">
        <v>213</v>
      </c>
      <c r="BE117" s="155">
        <f>IF(N117="základní",J117,0)</f>
        <v>0</v>
      </c>
      <c r="BF117" s="155">
        <f>IF(N117="snížená",J117,0)</f>
        <v>0</v>
      </c>
      <c r="BG117" s="155">
        <f>IF(N117="zákl. přenesená",J117,0)</f>
        <v>0</v>
      </c>
      <c r="BH117" s="155">
        <f>IF(N117="sníž. přenesená",J117,0)</f>
        <v>0</v>
      </c>
      <c r="BI117" s="155">
        <f>IF(N117="nulová",J117,0)</f>
        <v>0</v>
      </c>
      <c r="BJ117" s="44" t="s">
        <v>211</v>
      </c>
      <c r="BK117" s="155">
        <f>ROUND(I117*H117,2)</f>
        <v>0</v>
      </c>
      <c r="BL117" s="44" t="s">
        <v>219</v>
      </c>
      <c r="BM117" s="154" t="s">
        <v>273</v>
      </c>
    </row>
    <row r="118" spans="1:65" s="156" customFormat="1">
      <c r="B118" s="157"/>
      <c r="D118" s="158" t="s">
        <v>221</v>
      </c>
      <c r="E118" s="159" t="s">
        <v>47</v>
      </c>
      <c r="F118" s="160" t="s">
        <v>245</v>
      </c>
      <c r="H118" s="161">
        <v>10.682</v>
      </c>
      <c r="I118" s="162"/>
      <c r="L118" s="157"/>
      <c r="M118" s="163"/>
      <c r="N118" s="164"/>
      <c r="O118" s="164"/>
      <c r="P118" s="164"/>
      <c r="Q118" s="164"/>
      <c r="R118" s="164"/>
      <c r="S118" s="164"/>
      <c r="T118" s="165"/>
      <c r="AT118" s="159" t="s">
        <v>221</v>
      </c>
      <c r="AU118" s="159" t="s">
        <v>134</v>
      </c>
      <c r="AV118" s="156" t="s">
        <v>134</v>
      </c>
      <c r="AW118" s="156" t="s">
        <v>223</v>
      </c>
      <c r="AX118" s="156" t="s">
        <v>211</v>
      </c>
      <c r="AY118" s="159" t="s">
        <v>213</v>
      </c>
    </row>
    <row r="119" spans="1:65" s="57" customFormat="1" ht="31.9" customHeight="1">
      <c r="A119" s="53"/>
      <c r="B119" s="140"/>
      <c r="C119" s="141" t="s">
        <v>274</v>
      </c>
      <c r="D119" s="141" t="s">
        <v>215</v>
      </c>
      <c r="E119" s="142" t="s">
        <v>275</v>
      </c>
      <c r="F119" s="143" t="s">
        <v>276</v>
      </c>
      <c r="G119" s="144" t="s">
        <v>277</v>
      </c>
      <c r="H119" s="145">
        <v>7.2489999999999997</v>
      </c>
      <c r="I119" s="146"/>
      <c r="J119" s="147">
        <f>ROUND(I119*H119,2)</f>
        <v>0</v>
      </c>
      <c r="K119" s="148"/>
      <c r="L119" s="54"/>
      <c r="M119" s="149" t="s">
        <v>47</v>
      </c>
      <c r="N119" s="150" t="s">
        <v>173</v>
      </c>
      <c r="O119" s="151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R119" s="154" t="s">
        <v>219</v>
      </c>
      <c r="AT119" s="154" t="s">
        <v>215</v>
      </c>
      <c r="AU119" s="154" t="s">
        <v>134</v>
      </c>
      <c r="AY119" s="44" t="s">
        <v>213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44" t="s">
        <v>211</v>
      </c>
      <c r="BK119" s="155">
        <f>ROUND(I119*H119,2)</f>
        <v>0</v>
      </c>
      <c r="BL119" s="44" t="s">
        <v>219</v>
      </c>
      <c r="BM119" s="154" t="s">
        <v>278</v>
      </c>
    </row>
    <row r="120" spans="1:65" s="156" customFormat="1">
      <c r="B120" s="157"/>
      <c r="D120" s="158" t="s">
        <v>221</v>
      </c>
      <c r="F120" s="160" t="s">
        <v>279</v>
      </c>
      <c r="H120" s="161">
        <v>7.2489999999999997</v>
      </c>
      <c r="I120" s="162"/>
      <c r="L120" s="157"/>
      <c r="M120" s="163"/>
      <c r="N120" s="164"/>
      <c r="O120" s="164"/>
      <c r="P120" s="164"/>
      <c r="Q120" s="164"/>
      <c r="R120" s="164"/>
      <c r="S120" s="164"/>
      <c r="T120" s="165"/>
      <c r="AT120" s="159" t="s">
        <v>221</v>
      </c>
      <c r="AU120" s="159" t="s">
        <v>134</v>
      </c>
      <c r="AV120" s="156" t="s">
        <v>134</v>
      </c>
      <c r="AW120" s="156" t="s">
        <v>140</v>
      </c>
      <c r="AX120" s="156" t="s">
        <v>211</v>
      </c>
      <c r="AY120" s="159" t="s">
        <v>213</v>
      </c>
    </row>
    <row r="121" spans="1:65" s="57" customFormat="1" ht="31.9" customHeight="1">
      <c r="A121" s="53"/>
      <c r="B121" s="140"/>
      <c r="C121" s="141" t="s">
        <v>280</v>
      </c>
      <c r="D121" s="141" t="s">
        <v>215</v>
      </c>
      <c r="E121" s="142" t="s">
        <v>281</v>
      </c>
      <c r="F121" s="143" t="s">
        <v>282</v>
      </c>
      <c r="G121" s="144" t="s">
        <v>236</v>
      </c>
      <c r="H121" s="145">
        <v>3.8149999999999999</v>
      </c>
      <c r="I121" s="146"/>
      <c r="J121" s="147">
        <f>ROUND(I121*H121,2)</f>
        <v>0</v>
      </c>
      <c r="K121" s="148"/>
      <c r="L121" s="54"/>
      <c r="M121" s="149" t="s">
        <v>47</v>
      </c>
      <c r="N121" s="150" t="s">
        <v>173</v>
      </c>
      <c r="O121" s="151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R121" s="154" t="s">
        <v>219</v>
      </c>
      <c r="AT121" s="154" t="s">
        <v>215</v>
      </c>
      <c r="AU121" s="154" t="s">
        <v>134</v>
      </c>
      <c r="AY121" s="44" t="s">
        <v>213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44" t="s">
        <v>211</v>
      </c>
      <c r="BK121" s="155">
        <f>ROUND(I121*H121,2)</f>
        <v>0</v>
      </c>
      <c r="BL121" s="44" t="s">
        <v>219</v>
      </c>
      <c r="BM121" s="154" t="s">
        <v>283</v>
      </c>
    </row>
    <row r="122" spans="1:65" s="156" customFormat="1">
      <c r="B122" s="157"/>
      <c r="D122" s="158" t="s">
        <v>221</v>
      </c>
      <c r="E122" s="159" t="s">
        <v>47</v>
      </c>
      <c r="F122" s="160" t="s">
        <v>284</v>
      </c>
      <c r="H122" s="161">
        <v>3.8149999999999999</v>
      </c>
      <c r="I122" s="162"/>
      <c r="L122" s="157"/>
      <c r="M122" s="163"/>
      <c r="N122" s="164"/>
      <c r="O122" s="164"/>
      <c r="P122" s="164"/>
      <c r="Q122" s="164"/>
      <c r="R122" s="164"/>
      <c r="S122" s="164"/>
      <c r="T122" s="165"/>
      <c r="AT122" s="159" t="s">
        <v>221</v>
      </c>
      <c r="AU122" s="159" t="s">
        <v>134</v>
      </c>
      <c r="AV122" s="156" t="s">
        <v>134</v>
      </c>
      <c r="AW122" s="156" t="s">
        <v>223</v>
      </c>
      <c r="AX122" s="156" t="s">
        <v>211</v>
      </c>
      <c r="AY122" s="159" t="s">
        <v>213</v>
      </c>
    </row>
    <row r="123" spans="1:65" s="57" customFormat="1" ht="42.75" customHeight="1">
      <c r="A123" s="53"/>
      <c r="B123" s="140"/>
      <c r="C123" s="141" t="s">
        <v>285</v>
      </c>
      <c r="D123" s="141" t="s">
        <v>215</v>
      </c>
      <c r="E123" s="142" t="s">
        <v>286</v>
      </c>
      <c r="F123" s="143" t="s">
        <v>287</v>
      </c>
      <c r="G123" s="144" t="s">
        <v>236</v>
      </c>
      <c r="H123" s="145">
        <v>22.89</v>
      </c>
      <c r="I123" s="146"/>
      <c r="J123" s="147">
        <f>ROUND(I123*H123,2)</f>
        <v>0</v>
      </c>
      <c r="K123" s="148"/>
      <c r="L123" s="54"/>
      <c r="M123" s="149" t="s">
        <v>47</v>
      </c>
      <c r="N123" s="150" t="s">
        <v>173</v>
      </c>
      <c r="O123" s="151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R123" s="154" t="s">
        <v>219</v>
      </c>
      <c r="AT123" s="154" t="s">
        <v>215</v>
      </c>
      <c r="AU123" s="154" t="s">
        <v>134</v>
      </c>
      <c r="AY123" s="44" t="s">
        <v>213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44" t="s">
        <v>211</v>
      </c>
      <c r="BK123" s="155">
        <f>ROUND(I123*H123,2)</f>
        <v>0</v>
      </c>
      <c r="BL123" s="44" t="s">
        <v>219</v>
      </c>
      <c r="BM123" s="154" t="s">
        <v>288</v>
      </c>
    </row>
    <row r="124" spans="1:65" s="156" customFormat="1">
      <c r="B124" s="157"/>
      <c r="D124" s="158" t="s">
        <v>221</v>
      </c>
      <c r="E124" s="159" t="s">
        <v>47</v>
      </c>
      <c r="F124" s="160" t="s">
        <v>289</v>
      </c>
      <c r="H124" s="161">
        <v>22.89</v>
      </c>
      <c r="I124" s="162"/>
      <c r="L124" s="157"/>
      <c r="M124" s="163"/>
      <c r="N124" s="164"/>
      <c r="O124" s="164"/>
      <c r="P124" s="164"/>
      <c r="Q124" s="164"/>
      <c r="R124" s="164"/>
      <c r="S124" s="164"/>
      <c r="T124" s="165"/>
      <c r="AT124" s="159" t="s">
        <v>221</v>
      </c>
      <c r="AU124" s="159" t="s">
        <v>134</v>
      </c>
      <c r="AV124" s="156" t="s">
        <v>134</v>
      </c>
      <c r="AW124" s="156" t="s">
        <v>223</v>
      </c>
      <c r="AX124" s="156" t="s">
        <v>212</v>
      </c>
      <c r="AY124" s="159" t="s">
        <v>213</v>
      </c>
    </row>
    <row r="125" spans="1:65" s="166" customFormat="1">
      <c r="B125" s="167"/>
      <c r="D125" s="158" t="s">
        <v>221</v>
      </c>
      <c r="E125" s="168" t="s">
        <v>135</v>
      </c>
      <c r="F125" s="169" t="s">
        <v>239</v>
      </c>
      <c r="H125" s="170">
        <v>22.89</v>
      </c>
      <c r="I125" s="171"/>
      <c r="L125" s="167"/>
      <c r="M125" s="172"/>
      <c r="N125" s="173"/>
      <c r="O125" s="173"/>
      <c r="P125" s="173"/>
      <c r="Q125" s="173"/>
      <c r="R125" s="173"/>
      <c r="S125" s="173"/>
      <c r="T125" s="174"/>
      <c r="AT125" s="168" t="s">
        <v>221</v>
      </c>
      <c r="AU125" s="168" t="s">
        <v>134</v>
      </c>
      <c r="AV125" s="166" t="s">
        <v>219</v>
      </c>
      <c r="AW125" s="166" t="s">
        <v>223</v>
      </c>
      <c r="AX125" s="166" t="s">
        <v>211</v>
      </c>
      <c r="AY125" s="168" t="s">
        <v>213</v>
      </c>
    </row>
    <row r="126" spans="1:65" s="57" customFormat="1" ht="31.9" customHeight="1">
      <c r="A126" s="53"/>
      <c r="B126" s="140"/>
      <c r="C126" s="141" t="s">
        <v>290</v>
      </c>
      <c r="D126" s="141" t="s">
        <v>215</v>
      </c>
      <c r="E126" s="142" t="s">
        <v>291</v>
      </c>
      <c r="F126" s="143" t="s">
        <v>292</v>
      </c>
      <c r="G126" s="144" t="s">
        <v>218</v>
      </c>
      <c r="H126" s="145">
        <v>23</v>
      </c>
      <c r="I126" s="146"/>
      <c r="J126" s="147">
        <f>ROUND(I126*H126,2)</f>
        <v>0</v>
      </c>
      <c r="K126" s="148"/>
      <c r="L126" s="54"/>
      <c r="M126" s="149" t="s">
        <v>47</v>
      </c>
      <c r="N126" s="150" t="s">
        <v>173</v>
      </c>
      <c r="O126" s="151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R126" s="154" t="s">
        <v>219</v>
      </c>
      <c r="AT126" s="154" t="s">
        <v>215</v>
      </c>
      <c r="AU126" s="154" t="s">
        <v>134</v>
      </c>
      <c r="AY126" s="44" t="s">
        <v>213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44" t="s">
        <v>211</v>
      </c>
      <c r="BK126" s="155">
        <f>ROUND(I126*H126,2)</f>
        <v>0</v>
      </c>
      <c r="BL126" s="44" t="s">
        <v>219</v>
      </c>
      <c r="BM126" s="154" t="s">
        <v>293</v>
      </c>
    </row>
    <row r="127" spans="1:65" s="57" customFormat="1" ht="31.9" customHeight="1">
      <c r="A127" s="53"/>
      <c r="B127" s="140"/>
      <c r="C127" s="141" t="s">
        <v>294</v>
      </c>
      <c r="D127" s="141" t="s">
        <v>215</v>
      </c>
      <c r="E127" s="142" t="s">
        <v>295</v>
      </c>
      <c r="F127" s="143" t="s">
        <v>296</v>
      </c>
      <c r="G127" s="144" t="s">
        <v>218</v>
      </c>
      <c r="H127" s="145">
        <v>23</v>
      </c>
      <c r="I127" s="146"/>
      <c r="J127" s="147">
        <f>ROUND(I127*H127,2)</f>
        <v>0</v>
      </c>
      <c r="K127" s="148"/>
      <c r="L127" s="54"/>
      <c r="M127" s="149" t="s">
        <v>47</v>
      </c>
      <c r="N127" s="150" t="s">
        <v>173</v>
      </c>
      <c r="O127" s="151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R127" s="154" t="s">
        <v>219</v>
      </c>
      <c r="AT127" s="154" t="s">
        <v>215</v>
      </c>
      <c r="AU127" s="154" t="s">
        <v>134</v>
      </c>
      <c r="AY127" s="44" t="s">
        <v>213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44" t="s">
        <v>211</v>
      </c>
      <c r="BK127" s="155">
        <f>ROUND(I127*H127,2)</f>
        <v>0</v>
      </c>
      <c r="BL127" s="44" t="s">
        <v>219</v>
      </c>
      <c r="BM127" s="154" t="s">
        <v>297</v>
      </c>
    </row>
    <row r="128" spans="1:65" s="57" customFormat="1" ht="16.350000000000001" customHeight="1">
      <c r="A128" s="53"/>
      <c r="B128" s="140"/>
      <c r="C128" s="175" t="s">
        <v>298</v>
      </c>
      <c r="D128" s="175" t="s">
        <v>299</v>
      </c>
      <c r="E128" s="176" t="s">
        <v>300</v>
      </c>
      <c r="F128" s="177" t="s">
        <v>301</v>
      </c>
      <c r="G128" s="178" t="s">
        <v>302</v>
      </c>
      <c r="H128" s="179">
        <v>0.34499999999999997</v>
      </c>
      <c r="I128" s="180"/>
      <c r="J128" s="181">
        <f>ROUND(I128*H128,2)</f>
        <v>0</v>
      </c>
      <c r="K128" s="182"/>
      <c r="L128" s="183"/>
      <c r="M128" s="184" t="s">
        <v>47</v>
      </c>
      <c r="N128" s="185" t="s">
        <v>173</v>
      </c>
      <c r="O128" s="151"/>
      <c r="P128" s="152">
        <f>O128*H128</f>
        <v>0</v>
      </c>
      <c r="Q128" s="152">
        <v>1E-3</v>
      </c>
      <c r="R128" s="152">
        <f>Q128*H128</f>
        <v>3.4499999999999998E-4</v>
      </c>
      <c r="S128" s="152">
        <v>0</v>
      </c>
      <c r="T128" s="153">
        <f>S128*H128</f>
        <v>0</v>
      </c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R128" s="154" t="s">
        <v>251</v>
      </c>
      <c r="AT128" s="154" t="s">
        <v>299</v>
      </c>
      <c r="AU128" s="154" t="s">
        <v>134</v>
      </c>
      <c r="AY128" s="44" t="s">
        <v>213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44" t="s">
        <v>211</v>
      </c>
      <c r="BK128" s="155">
        <f>ROUND(I128*H128,2)</f>
        <v>0</v>
      </c>
      <c r="BL128" s="44" t="s">
        <v>219</v>
      </c>
      <c r="BM128" s="154" t="s">
        <v>303</v>
      </c>
    </row>
    <row r="129" spans="1:65" s="156" customFormat="1">
      <c r="B129" s="157"/>
      <c r="D129" s="158" t="s">
        <v>221</v>
      </c>
      <c r="F129" s="160" t="s">
        <v>304</v>
      </c>
      <c r="H129" s="161">
        <v>0.34499999999999997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221</v>
      </c>
      <c r="AU129" s="159" t="s">
        <v>134</v>
      </c>
      <c r="AV129" s="156" t="s">
        <v>134</v>
      </c>
      <c r="AW129" s="156" t="s">
        <v>140</v>
      </c>
      <c r="AX129" s="156" t="s">
        <v>211</v>
      </c>
      <c r="AY129" s="159" t="s">
        <v>213</v>
      </c>
    </row>
    <row r="130" spans="1:65" s="57" customFormat="1" ht="21.2" customHeight="1">
      <c r="A130" s="53"/>
      <c r="B130" s="140"/>
      <c r="C130" s="141" t="s">
        <v>305</v>
      </c>
      <c r="D130" s="141" t="s">
        <v>215</v>
      </c>
      <c r="E130" s="142" t="s">
        <v>306</v>
      </c>
      <c r="F130" s="143" t="s">
        <v>307</v>
      </c>
      <c r="G130" s="144" t="s">
        <v>218</v>
      </c>
      <c r="H130" s="145">
        <v>23</v>
      </c>
      <c r="I130" s="146"/>
      <c r="J130" s="147">
        <f>ROUND(I130*H130,2)</f>
        <v>0</v>
      </c>
      <c r="K130" s="148"/>
      <c r="L130" s="54"/>
      <c r="M130" s="149" t="s">
        <v>47</v>
      </c>
      <c r="N130" s="150" t="s">
        <v>173</v>
      </c>
      <c r="O130" s="151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R130" s="154" t="s">
        <v>219</v>
      </c>
      <c r="AT130" s="154" t="s">
        <v>215</v>
      </c>
      <c r="AU130" s="154" t="s">
        <v>134</v>
      </c>
      <c r="AY130" s="44" t="s">
        <v>213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44" t="s">
        <v>211</v>
      </c>
      <c r="BK130" s="155">
        <f>ROUND(I130*H130,2)</f>
        <v>0</v>
      </c>
      <c r="BL130" s="44" t="s">
        <v>219</v>
      </c>
      <c r="BM130" s="154" t="s">
        <v>308</v>
      </c>
    </row>
    <row r="131" spans="1:65" s="57" customFormat="1" ht="21.2" customHeight="1">
      <c r="A131" s="53"/>
      <c r="B131" s="140"/>
      <c r="C131" s="141" t="s">
        <v>309</v>
      </c>
      <c r="D131" s="141" t="s">
        <v>215</v>
      </c>
      <c r="E131" s="142" t="s">
        <v>310</v>
      </c>
      <c r="F131" s="143" t="s">
        <v>311</v>
      </c>
      <c r="G131" s="144" t="s">
        <v>218</v>
      </c>
      <c r="H131" s="145">
        <v>23</v>
      </c>
      <c r="I131" s="146"/>
      <c r="J131" s="147">
        <f>ROUND(I131*H131,2)</f>
        <v>0</v>
      </c>
      <c r="K131" s="148"/>
      <c r="L131" s="54"/>
      <c r="M131" s="149" t="s">
        <v>47</v>
      </c>
      <c r="N131" s="150" t="s">
        <v>173</v>
      </c>
      <c r="O131" s="151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R131" s="154" t="s">
        <v>219</v>
      </c>
      <c r="AT131" s="154" t="s">
        <v>215</v>
      </c>
      <c r="AU131" s="154" t="s">
        <v>134</v>
      </c>
      <c r="AY131" s="44" t="s">
        <v>213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44" t="s">
        <v>211</v>
      </c>
      <c r="BK131" s="155">
        <f>ROUND(I131*H131,2)</f>
        <v>0</v>
      </c>
      <c r="BL131" s="44" t="s">
        <v>219</v>
      </c>
      <c r="BM131" s="154" t="s">
        <v>312</v>
      </c>
    </row>
    <row r="132" spans="1:65" s="57" customFormat="1" ht="21.2" customHeight="1">
      <c r="A132" s="53"/>
      <c r="B132" s="140"/>
      <c r="C132" s="141" t="s">
        <v>313</v>
      </c>
      <c r="D132" s="141" t="s">
        <v>215</v>
      </c>
      <c r="E132" s="142" t="s">
        <v>314</v>
      </c>
      <c r="F132" s="143" t="s">
        <v>315</v>
      </c>
      <c r="G132" s="144" t="s">
        <v>236</v>
      </c>
      <c r="H132" s="145">
        <v>0.03</v>
      </c>
      <c r="I132" s="146"/>
      <c r="J132" s="147">
        <f>ROUND(I132*H132,2)</f>
        <v>0</v>
      </c>
      <c r="K132" s="148"/>
      <c r="L132" s="54"/>
      <c r="M132" s="149" t="s">
        <v>47</v>
      </c>
      <c r="N132" s="150" t="s">
        <v>173</v>
      </c>
      <c r="O132" s="151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R132" s="154" t="s">
        <v>219</v>
      </c>
      <c r="AT132" s="154" t="s">
        <v>215</v>
      </c>
      <c r="AU132" s="154" t="s">
        <v>134</v>
      </c>
      <c r="AY132" s="44" t="s">
        <v>213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44" t="s">
        <v>211</v>
      </c>
      <c r="BK132" s="155">
        <f>ROUND(I132*H132,2)</f>
        <v>0</v>
      </c>
      <c r="BL132" s="44" t="s">
        <v>219</v>
      </c>
      <c r="BM132" s="154" t="s">
        <v>316</v>
      </c>
    </row>
    <row r="133" spans="1:65" s="57" customFormat="1" ht="21.2" customHeight="1">
      <c r="A133" s="53"/>
      <c r="B133" s="140"/>
      <c r="C133" s="141" t="s">
        <v>317</v>
      </c>
      <c r="D133" s="141" t="s">
        <v>215</v>
      </c>
      <c r="E133" s="142" t="s">
        <v>318</v>
      </c>
      <c r="F133" s="143" t="s">
        <v>319</v>
      </c>
      <c r="G133" s="144" t="s">
        <v>236</v>
      </c>
      <c r="H133" s="145">
        <v>0.03</v>
      </c>
      <c r="I133" s="146"/>
      <c r="J133" s="147">
        <f>ROUND(I133*H133,2)</f>
        <v>0</v>
      </c>
      <c r="K133" s="148"/>
      <c r="L133" s="54"/>
      <c r="M133" s="149" t="s">
        <v>47</v>
      </c>
      <c r="N133" s="150" t="s">
        <v>173</v>
      </c>
      <c r="O133" s="151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R133" s="154" t="s">
        <v>219</v>
      </c>
      <c r="AT133" s="154" t="s">
        <v>215</v>
      </c>
      <c r="AU133" s="154" t="s">
        <v>134</v>
      </c>
      <c r="AY133" s="44" t="s">
        <v>213</v>
      </c>
      <c r="BE133" s="155">
        <f>IF(N133="základní",J133,0)</f>
        <v>0</v>
      </c>
      <c r="BF133" s="155">
        <f>IF(N133="snížená",J133,0)</f>
        <v>0</v>
      </c>
      <c r="BG133" s="155">
        <f>IF(N133="zákl. přenesená",J133,0)</f>
        <v>0</v>
      </c>
      <c r="BH133" s="155">
        <f>IF(N133="sníž. přenesená",J133,0)</f>
        <v>0</v>
      </c>
      <c r="BI133" s="155">
        <f>IF(N133="nulová",J133,0)</f>
        <v>0</v>
      </c>
      <c r="BJ133" s="44" t="s">
        <v>211</v>
      </c>
      <c r="BK133" s="155">
        <f>ROUND(I133*H133,2)</f>
        <v>0</v>
      </c>
      <c r="BL133" s="44" t="s">
        <v>219</v>
      </c>
      <c r="BM133" s="154" t="s">
        <v>320</v>
      </c>
    </row>
    <row r="134" spans="1:65" s="126" customFormat="1" ht="22.7" customHeight="1">
      <c r="B134" s="127"/>
      <c r="D134" s="128" t="s">
        <v>208</v>
      </c>
      <c r="E134" s="138" t="s">
        <v>219</v>
      </c>
      <c r="F134" s="138" t="s">
        <v>321</v>
      </c>
      <c r="I134" s="130"/>
      <c r="J134" s="139">
        <f>BK134</f>
        <v>0</v>
      </c>
      <c r="L134" s="127"/>
      <c r="M134" s="132"/>
      <c r="N134" s="133"/>
      <c r="O134" s="133"/>
      <c r="P134" s="134">
        <f>SUM(P135:P137)</f>
        <v>0</v>
      </c>
      <c r="Q134" s="133"/>
      <c r="R134" s="134">
        <f>SUM(R135:R137)</f>
        <v>0</v>
      </c>
      <c r="S134" s="133"/>
      <c r="T134" s="135">
        <f>SUM(T135:T137)</f>
        <v>0</v>
      </c>
      <c r="AR134" s="128" t="s">
        <v>211</v>
      </c>
      <c r="AT134" s="136" t="s">
        <v>208</v>
      </c>
      <c r="AU134" s="136" t="s">
        <v>211</v>
      </c>
      <c r="AY134" s="128" t="s">
        <v>213</v>
      </c>
      <c r="BK134" s="137">
        <f>SUM(BK135:BK137)</f>
        <v>0</v>
      </c>
    </row>
    <row r="135" spans="1:65" s="57" customFormat="1" ht="31.9" customHeight="1">
      <c r="A135" s="53"/>
      <c r="B135" s="140"/>
      <c r="C135" s="141" t="s">
        <v>322</v>
      </c>
      <c r="D135" s="141" t="s">
        <v>215</v>
      </c>
      <c r="E135" s="142" t="s">
        <v>323</v>
      </c>
      <c r="F135" s="143" t="s">
        <v>324</v>
      </c>
      <c r="G135" s="144" t="s">
        <v>218</v>
      </c>
      <c r="H135" s="145">
        <v>5</v>
      </c>
      <c r="I135" s="146"/>
      <c r="J135" s="147">
        <f>ROUND(I135*H135,2)</f>
        <v>0</v>
      </c>
      <c r="K135" s="148"/>
      <c r="L135" s="54"/>
      <c r="M135" s="149" t="s">
        <v>47</v>
      </c>
      <c r="N135" s="150" t="s">
        <v>173</v>
      </c>
      <c r="O135" s="151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R135" s="154" t="s">
        <v>219</v>
      </c>
      <c r="AT135" s="154" t="s">
        <v>215</v>
      </c>
      <c r="AU135" s="154" t="s">
        <v>134</v>
      </c>
      <c r="AY135" s="44" t="s">
        <v>213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44" t="s">
        <v>211</v>
      </c>
      <c r="BK135" s="155">
        <f>ROUND(I135*H135,2)</f>
        <v>0</v>
      </c>
      <c r="BL135" s="44" t="s">
        <v>219</v>
      </c>
      <c r="BM135" s="154" t="s">
        <v>325</v>
      </c>
    </row>
    <row r="136" spans="1:65" s="57" customFormat="1" ht="42.75" customHeight="1">
      <c r="A136" s="53"/>
      <c r="B136" s="140"/>
      <c r="C136" s="141" t="s">
        <v>326</v>
      </c>
      <c r="D136" s="141" t="s">
        <v>215</v>
      </c>
      <c r="E136" s="142" t="s">
        <v>327</v>
      </c>
      <c r="F136" s="143" t="s">
        <v>328</v>
      </c>
      <c r="G136" s="144" t="s">
        <v>218</v>
      </c>
      <c r="H136" s="145">
        <v>25</v>
      </c>
      <c r="I136" s="146"/>
      <c r="J136" s="147">
        <f>ROUND(I136*H136,2)</f>
        <v>0</v>
      </c>
      <c r="K136" s="148"/>
      <c r="L136" s="54"/>
      <c r="M136" s="149" t="s">
        <v>47</v>
      </c>
      <c r="N136" s="150" t="s">
        <v>173</v>
      </c>
      <c r="O136" s="151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R136" s="154" t="s">
        <v>219</v>
      </c>
      <c r="AT136" s="154" t="s">
        <v>215</v>
      </c>
      <c r="AU136" s="154" t="s">
        <v>134</v>
      </c>
      <c r="AY136" s="44" t="s">
        <v>213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44" t="s">
        <v>211</v>
      </c>
      <c r="BK136" s="155">
        <f>ROUND(I136*H136,2)</f>
        <v>0</v>
      </c>
      <c r="BL136" s="44" t="s">
        <v>219</v>
      </c>
      <c r="BM136" s="154" t="s">
        <v>329</v>
      </c>
    </row>
    <row r="137" spans="1:65" s="156" customFormat="1">
      <c r="B137" s="157"/>
      <c r="D137" s="158" t="s">
        <v>221</v>
      </c>
      <c r="E137" s="159" t="s">
        <v>47</v>
      </c>
      <c r="F137" s="160" t="s">
        <v>330</v>
      </c>
      <c r="H137" s="161">
        <v>25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221</v>
      </c>
      <c r="AU137" s="159" t="s">
        <v>134</v>
      </c>
      <c r="AV137" s="156" t="s">
        <v>134</v>
      </c>
      <c r="AW137" s="156" t="s">
        <v>223</v>
      </c>
      <c r="AX137" s="156" t="s">
        <v>211</v>
      </c>
      <c r="AY137" s="159" t="s">
        <v>213</v>
      </c>
    </row>
    <row r="138" spans="1:65" s="126" customFormat="1" ht="22.7" customHeight="1">
      <c r="B138" s="127"/>
      <c r="D138" s="128" t="s">
        <v>208</v>
      </c>
      <c r="E138" s="138" t="s">
        <v>233</v>
      </c>
      <c r="F138" s="138" t="s">
        <v>331</v>
      </c>
      <c r="I138" s="130"/>
      <c r="J138" s="139">
        <f>BK138</f>
        <v>0</v>
      </c>
      <c r="L138" s="127"/>
      <c r="M138" s="132"/>
      <c r="N138" s="133"/>
      <c r="O138" s="133"/>
      <c r="P138" s="134">
        <f>SUM(P139:P142)</f>
        <v>0</v>
      </c>
      <c r="Q138" s="133"/>
      <c r="R138" s="134">
        <f>SUM(R139:R142)</f>
        <v>0.48675000000000002</v>
      </c>
      <c r="S138" s="133"/>
      <c r="T138" s="135">
        <f>SUM(T139:T142)</f>
        <v>0</v>
      </c>
      <c r="AR138" s="128" t="s">
        <v>211</v>
      </c>
      <c r="AT138" s="136" t="s">
        <v>208</v>
      </c>
      <c r="AU138" s="136" t="s">
        <v>211</v>
      </c>
      <c r="AY138" s="128" t="s">
        <v>213</v>
      </c>
      <c r="BK138" s="137">
        <f>SUM(BK139:BK142)</f>
        <v>0</v>
      </c>
    </row>
    <row r="139" spans="1:65" s="57" customFormat="1" ht="31.9" customHeight="1">
      <c r="A139" s="53"/>
      <c r="B139" s="140"/>
      <c r="C139" s="141" t="s">
        <v>332</v>
      </c>
      <c r="D139" s="141" t="s">
        <v>215</v>
      </c>
      <c r="E139" s="142" t="s">
        <v>333</v>
      </c>
      <c r="F139" s="143" t="s">
        <v>334</v>
      </c>
      <c r="G139" s="144" t="s">
        <v>218</v>
      </c>
      <c r="H139" s="145">
        <v>17</v>
      </c>
      <c r="I139" s="146"/>
      <c r="J139" s="147">
        <f>ROUND(I139*H139,2)</f>
        <v>0</v>
      </c>
      <c r="K139" s="148"/>
      <c r="L139" s="54"/>
      <c r="M139" s="149" t="s">
        <v>47</v>
      </c>
      <c r="N139" s="150" t="s">
        <v>173</v>
      </c>
      <c r="O139" s="151"/>
      <c r="P139" s="152">
        <f>O139*H139</f>
        <v>0</v>
      </c>
      <c r="Q139" s="152">
        <v>0</v>
      </c>
      <c r="R139" s="152">
        <f>Q139*H139</f>
        <v>0</v>
      </c>
      <c r="S139" s="152">
        <v>0</v>
      </c>
      <c r="T139" s="153">
        <f>S139*H139</f>
        <v>0</v>
      </c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R139" s="154" t="s">
        <v>219</v>
      </c>
      <c r="AT139" s="154" t="s">
        <v>215</v>
      </c>
      <c r="AU139" s="154" t="s">
        <v>134</v>
      </c>
      <c r="AY139" s="44" t="s">
        <v>213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44" t="s">
        <v>211</v>
      </c>
      <c r="BK139" s="155">
        <f>ROUND(I139*H139,2)</f>
        <v>0</v>
      </c>
      <c r="BL139" s="44" t="s">
        <v>219</v>
      </c>
      <c r="BM139" s="154" t="s">
        <v>335</v>
      </c>
    </row>
    <row r="140" spans="1:65" s="57" customFormat="1" ht="42.75" customHeight="1">
      <c r="A140" s="53"/>
      <c r="B140" s="140"/>
      <c r="C140" s="141" t="s">
        <v>336</v>
      </c>
      <c r="D140" s="141" t="s">
        <v>215</v>
      </c>
      <c r="E140" s="142" t="s">
        <v>337</v>
      </c>
      <c r="F140" s="143" t="s">
        <v>338</v>
      </c>
      <c r="G140" s="144" t="s">
        <v>218</v>
      </c>
      <c r="H140" s="145">
        <v>17</v>
      </c>
      <c r="I140" s="146"/>
      <c r="J140" s="147">
        <f>ROUND(I140*H140,2)</f>
        <v>0</v>
      </c>
      <c r="K140" s="148"/>
      <c r="L140" s="54"/>
      <c r="M140" s="149" t="s">
        <v>47</v>
      </c>
      <c r="N140" s="150" t="s">
        <v>173</v>
      </c>
      <c r="O140" s="151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R140" s="154" t="s">
        <v>219</v>
      </c>
      <c r="AT140" s="154" t="s">
        <v>215</v>
      </c>
      <c r="AU140" s="154" t="s">
        <v>134</v>
      </c>
      <c r="AY140" s="44" t="s">
        <v>213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44" t="s">
        <v>211</v>
      </c>
      <c r="BK140" s="155">
        <f>ROUND(I140*H140,2)</f>
        <v>0</v>
      </c>
      <c r="BL140" s="44" t="s">
        <v>219</v>
      </c>
      <c r="BM140" s="154" t="s">
        <v>339</v>
      </c>
    </row>
    <row r="141" spans="1:65" s="57" customFormat="1" ht="64.5" customHeight="1">
      <c r="A141" s="53"/>
      <c r="B141" s="140"/>
      <c r="C141" s="141" t="s">
        <v>340</v>
      </c>
      <c r="D141" s="141" t="s">
        <v>215</v>
      </c>
      <c r="E141" s="142" t="s">
        <v>341</v>
      </c>
      <c r="F141" s="143" t="s">
        <v>342</v>
      </c>
      <c r="G141" s="144" t="s">
        <v>218</v>
      </c>
      <c r="H141" s="145">
        <v>5</v>
      </c>
      <c r="I141" s="146"/>
      <c r="J141" s="147">
        <f>ROUND(I141*H141,2)</f>
        <v>0</v>
      </c>
      <c r="K141" s="148"/>
      <c r="L141" s="54"/>
      <c r="M141" s="149" t="s">
        <v>47</v>
      </c>
      <c r="N141" s="150" t="s">
        <v>173</v>
      </c>
      <c r="O141" s="151"/>
      <c r="P141" s="152">
        <f>O141*H141</f>
        <v>0</v>
      </c>
      <c r="Q141" s="152">
        <v>8.4250000000000005E-2</v>
      </c>
      <c r="R141" s="152">
        <f>Q141*H141</f>
        <v>0.42125000000000001</v>
      </c>
      <c r="S141" s="152">
        <v>0</v>
      </c>
      <c r="T141" s="153">
        <f>S141*H141</f>
        <v>0</v>
      </c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R141" s="154" t="s">
        <v>219</v>
      </c>
      <c r="AT141" s="154" t="s">
        <v>215</v>
      </c>
      <c r="AU141" s="154" t="s">
        <v>134</v>
      </c>
      <c r="AY141" s="44" t="s">
        <v>213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44" t="s">
        <v>211</v>
      </c>
      <c r="BK141" s="155">
        <f>ROUND(I141*H141,2)</f>
        <v>0</v>
      </c>
      <c r="BL141" s="44" t="s">
        <v>219</v>
      </c>
      <c r="BM141" s="154" t="s">
        <v>343</v>
      </c>
    </row>
    <row r="142" spans="1:65" s="57" customFormat="1" ht="21.2" customHeight="1">
      <c r="A142" s="53"/>
      <c r="B142" s="140"/>
      <c r="C142" s="175" t="s">
        <v>344</v>
      </c>
      <c r="D142" s="175" t="s">
        <v>299</v>
      </c>
      <c r="E142" s="176" t="s">
        <v>345</v>
      </c>
      <c r="F142" s="177" t="s">
        <v>346</v>
      </c>
      <c r="G142" s="178" t="s">
        <v>218</v>
      </c>
      <c r="H142" s="179">
        <v>0.5</v>
      </c>
      <c r="I142" s="180"/>
      <c r="J142" s="181">
        <f>ROUND(I142*H142,2)</f>
        <v>0</v>
      </c>
      <c r="K142" s="182"/>
      <c r="L142" s="183"/>
      <c r="M142" s="184" t="s">
        <v>47</v>
      </c>
      <c r="N142" s="185" t="s">
        <v>173</v>
      </c>
      <c r="O142" s="151"/>
      <c r="P142" s="152">
        <f>O142*H142</f>
        <v>0</v>
      </c>
      <c r="Q142" s="152">
        <v>0.13100000000000001</v>
      </c>
      <c r="R142" s="152">
        <f>Q142*H142</f>
        <v>6.5500000000000003E-2</v>
      </c>
      <c r="S142" s="152">
        <v>0</v>
      </c>
      <c r="T142" s="153">
        <f>S142*H142</f>
        <v>0</v>
      </c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R142" s="154" t="s">
        <v>251</v>
      </c>
      <c r="AT142" s="154" t="s">
        <v>299</v>
      </c>
      <c r="AU142" s="154" t="s">
        <v>134</v>
      </c>
      <c r="AY142" s="44" t="s">
        <v>213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44" t="s">
        <v>211</v>
      </c>
      <c r="BK142" s="155">
        <f>ROUND(I142*H142,2)</f>
        <v>0</v>
      </c>
      <c r="BL142" s="44" t="s">
        <v>219</v>
      </c>
      <c r="BM142" s="154" t="s">
        <v>347</v>
      </c>
    </row>
    <row r="143" spans="1:65" s="126" customFormat="1" ht="22.7" customHeight="1">
      <c r="B143" s="127"/>
      <c r="D143" s="128" t="s">
        <v>208</v>
      </c>
      <c r="E143" s="138" t="s">
        <v>256</v>
      </c>
      <c r="F143" s="138" t="s">
        <v>348</v>
      </c>
      <c r="I143" s="130"/>
      <c r="J143" s="139">
        <f>BK143</f>
        <v>0</v>
      </c>
      <c r="L143" s="127"/>
      <c r="M143" s="132"/>
      <c r="N143" s="133"/>
      <c r="O143" s="133"/>
      <c r="P143" s="134">
        <f>SUM(P144:P145)</f>
        <v>0</v>
      </c>
      <c r="Q143" s="133"/>
      <c r="R143" s="134">
        <f>SUM(R144:R145)</f>
        <v>0</v>
      </c>
      <c r="S143" s="133"/>
      <c r="T143" s="135">
        <f>SUM(T144:T145)</f>
        <v>0</v>
      </c>
      <c r="AR143" s="128" t="s">
        <v>211</v>
      </c>
      <c r="AT143" s="136" t="s">
        <v>208</v>
      </c>
      <c r="AU143" s="136" t="s">
        <v>211</v>
      </c>
      <c r="AY143" s="128" t="s">
        <v>213</v>
      </c>
      <c r="BK143" s="137">
        <f>SUM(BK144:BK145)</f>
        <v>0</v>
      </c>
    </row>
    <row r="144" spans="1:65" s="57" customFormat="1" ht="31.9" customHeight="1">
      <c r="A144" s="53"/>
      <c r="B144" s="140"/>
      <c r="C144" s="141" t="s">
        <v>349</v>
      </c>
      <c r="D144" s="141" t="s">
        <v>215</v>
      </c>
      <c r="E144" s="142" t="s">
        <v>350</v>
      </c>
      <c r="F144" s="143" t="s">
        <v>351</v>
      </c>
      <c r="G144" s="144" t="s">
        <v>21</v>
      </c>
      <c r="H144" s="145">
        <v>84</v>
      </c>
      <c r="I144" s="146"/>
      <c r="J144" s="147">
        <f>ROUND(I144*H144,2)</f>
        <v>0</v>
      </c>
      <c r="K144" s="148"/>
      <c r="L144" s="54"/>
      <c r="M144" s="149" t="s">
        <v>47</v>
      </c>
      <c r="N144" s="150" t="s">
        <v>173</v>
      </c>
      <c r="O144" s="151"/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R144" s="154" t="s">
        <v>219</v>
      </c>
      <c r="AT144" s="154" t="s">
        <v>215</v>
      </c>
      <c r="AU144" s="154" t="s">
        <v>134</v>
      </c>
      <c r="AY144" s="44" t="s">
        <v>213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44" t="s">
        <v>211</v>
      </c>
      <c r="BK144" s="155">
        <f>ROUND(I144*H144,2)</f>
        <v>0</v>
      </c>
      <c r="BL144" s="44" t="s">
        <v>219</v>
      </c>
      <c r="BM144" s="154" t="s">
        <v>352</v>
      </c>
    </row>
    <row r="145" spans="1:65" s="57" customFormat="1" ht="21.2" customHeight="1">
      <c r="A145" s="53"/>
      <c r="B145" s="140"/>
      <c r="C145" s="141" t="s">
        <v>353</v>
      </c>
      <c r="D145" s="141" t="s">
        <v>215</v>
      </c>
      <c r="E145" s="142" t="s">
        <v>354</v>
      </c>
      <c r="F145" s="143" t="s">
        <v>355</v>
      </c>
      <c r="G145" s="144" t="s">
        <v>21</v>
      </c>
      <c r="H145" s="145">
        <v>84</v>
      </c>
      <c r="I145" s="146"/>
      <c r="J145" s="147">
        <f>ROUND(I145*H145,2)</f>
        <v>0</v>
      </c>
      <c r="K145" s="148"/>
      <c r="L145" s="54"/>
      <c r="M145" s="149" t="s">
        <v>47</v>
      </c>
      <c r="N145" s="150" t="s">
        <v>173</v>
      </c>
      <c r="O145" s="151"/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R145" s="154" t="s">
        <v>219</v>
      </c>
      <c r="AT145" s="154" t="s">
        <v>215</v>
      </c>
      <c r="AU145" s="154" t="s">
        <v>134</v>
      </c>
      <c r="AY145" s="44" t="s">
        <v>213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44" t="s">
        <v>211</v>
      </c>
      <c r="BK145" s="155">
        <f>ROUND(I145*H145,2)</f>
        <v>0</v>
      </c>
      <c r="BL145" s="44" t="s">
        <v>219</v>
      </c>
      <c r="BM145" s="154" t="s">
        <v>356</v>
      </c>
    </row>
    <row r="146" spans="1:65" s="126" customFormat="1" ht="22.7" customHeight="1">
      <c r="B146" s="127"/>
      <c r="D146" s="128" t="s">
        <v>208</v>
      </c>
      <c r="E146" s="138" t="s">
        <v>357</v>
      </c>
      <c r="F146" s="138" t="s">
        <v>358</v>
      </c>
      <c r="I146" s="130"/>
      <c r="J146" s="139">
        <f>BK146</f>
        <v>0</v>
      </c>
      <c r="L146" s="127"/>
      <c r="M146" s="132"/>
      <c r="N146" s="133"/>
      <c r="O146" s="133"/>
      <c r="P146" s="134">
        <f>P147</f>
        <v>0</v>
      </c>
      <c r="Q146" s="133"/>
      <c r="R146" s="134">
        <f>R147</f>
        <v>0</v>
      </c>
      <c r="S146" s="133"/>
      <c r="T146" s="135">
        <f>T147</f>
        <v>0</v>
      </c>
      <c r="AR146" s="128" t="s">
        <v>211</v>
      </c>
      <c r="AT146" s="136" t="s">
        <v>208</v>
      </c>
      <c r="AU146" s="136" t="s">
        <v>211</v>
      </c>
      <c r="AY146" s="128" t="s">
        <v>213</v>
      </c>
      <c r="BK146" s="137">
        <f>BK147</f>
        <v>0</v>
      </c>
    </row>
    <row r="147" spans="1:65" s="57" customFormat="1" ht="31.9" customHeight="1">
      <c r="A147" s="53"/>
      <c r="B147" s="140"/>
      <c r="C147" s="141" t="s">
        <v>359</v>
      </c>
      <c r="D147" s="141" t="s">
        <v>215</v>
      </c>
      <c r="E147" s="142" t="s">
        <v>360</v>
      </c>
      <c r="F147" s="143" t="s">
        <v>361</v>
      </c>
      <c r="G147" s="144" t="s">
        <v>277</v>
      </c>
      <c r="H147" s="145">
        <v>0.48699999999999999</v>
      </c>
      <c r="I147" s="146"/>
      <c r="J147" s="147">
        <f>ROUND(I147*H147,2)</f>
        <v>0</v>
      </c>
      <c r="K147" s="148"/>
      <c r="L147" s="54"/>
      <c r="M147" s="186" t="s">
        <v>47</v>
      </c>
      <c r="N147" s="187" t="s">
        <v>173</v>
      </c>
      <c r="O147" s="188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R147" s="154" t="s">
        <v>219</v>
      </c>
      <c r="AT147" s="154" t="s">
        <v>215</v>
      </c>
      <c r="AU147" s="154" t="s">
        <v>134</v>
      </c>
      <c r="AY147" s="44" t="s">
        <v>213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44" t="s">
        <v>211</v>
      </c>
      <c r="BK147" s="155">
        <f>ROUND(I147*H147,2)</f>
        <v>0</v>
      </c>
      <c r="BL147" s="44" t="s">
        <v>219</v>
      </c>
      <c r="BM147" s="154" t="s">
        <v>362</v>
      </c>
    </row>
    <row r="148" spans="1:65" s="57" customFormat="1" ht="6.95" customHeight="1">
      <c r="A148" s="53"/>
      <c r="B148" s="83"/>
      <c r="C148" s="84"/>
      <c r="D148" s="84"/>
      <c r="E148" s="84"/>
      <c r="F148" s="84"/>
      <c r="G148" s="84"/>
      <c r="H148" s="84"/>
      <c r="I148" s="85"/>
      <c r="J148" s="84"/>
      <c r="K148" s="84"/>
      <c r="L148" s="54"/>
      <c r="M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</row>
  </sheetData>
  <autoFilter ref="C90:K147"/>
  <mergeCells count="12">
    <mergeCell ref="E83:H83"/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</mergeCells>
  <pageMargins left="0.39374999999999999" right="0.39374999999999999" top="0.39374999999999999" bottom="0.3937499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"/>
  <sheetViews>
    <sheetView showGridLines="0" workbookViewId="0">
      <selection activeCell="D16" sqref="D16"/>
    </sheetView>
  </sheetViews>
  <sheetFormatPr defaultRowHeight="11.25"/>
  <cols>
    <col min="1" max="1" width="6.140625" style="42" customWidth="1"/>
    <col min="2" max="2" width="1.28515625" style="42" customWidth="1"/>
    <col min="3" max="3" width="18.42578125" style="42" customWidth="1"/>
    <col min="4" max="4" width="55.7109375" style="42" customWidth="1"/>
    <col min="5" max="5" width="9.85546875" style="42" customWidth="1"/>
    <col min="6" max="6" width="14.7109375" style="42" customWidth="1"/>
    <col min="7" max="7" width="1.28515625" style="42" customWidth="1"/>
    <col min="8" max="8" width="6.140625" style="42" customWidth="1"/>
    <col min="9" max="16384" width="9.140625" style="42"/>
  </cols>
  <sheetData>
    <row r="1" spans="1:8" ht="11.25" customHeight="1"/>
    <row r="2" spans="1:8" ht="37.15" customHeight="1"/>
    <row r="3" spans="1:8" ht="6.95" customHeight="1">
      <c r="B3" s="46"/>
      <c r="C3" s="47"/>
      <c r="D3" s="47"/>
      <c r="E3" s="47"/>
      <c r="F3" s="47"/>
      <c r="G3" s="47"/>
      <c r="H3" s="49"/>
    </row>
    <row r="4" spans="1:8" ht="24.95" customHeight="1">
      <c r="B4" s="49"/>
      <c r="C4" s="50" t="s">
        <v>367</v>
      </c>
      <c r="H4" s="49"/>
    </row>
    <row r="5" spans="1:8" ht="12.2" customHeight="1">
      <c r="B5" s="49"/>
      <c r="C5" s="194" t="s">
        <v>368</v>
      </c>
      <c r="D5" s="216" t="s">
        <v>369</v>
      </c>
      <c r="E5" s="213"/>
      <c r="F5" s="213"/>
      <c r="H5" s="49"/>
    </row>
    <row r="6" spans="1:8" ht="37.15" customHeight="1">
      <c r="B6" s="49"/>
      <c r="C6" s="195" t="s">
        <v>146</v>
      </c>
      <c r="D6" s="217" t="s">
        <v>147</v>
      </c>
      <c r="E6" s="213"/>
      <c r="F6" s="213"/>
      <c r="H6" s="49"/>
    </row>
    <row r="7" spans="1:8" ht="16.350000000000001" customHeight="1">
      <c r="B7" s="49"/>
      <c r="C7" s="52" t="s">
        <v>156</v>
      </c>
      <c r="D7" s="89" t="str">
        <f>'[1]Rekapitulace stavby'!AN8</f>
        <v>15. 5. 2020</v>
      </c>
      <c r="H7" s="49"/>
    </row>
    <row r="8" spans="1:8" s="57" customFormat="1" ht="10.9" customHeight="1">
      <c r="A8" s="53"/>
      <c r="B8" s="54"/>
      <c r="C8" s="53"/>
      <c r="D8" s="53"/>
      <c r="E8" s="53"/>
      <c r="F8" s="53"/>
      <c r="G8" s="53"/>
      <c r="H8" s="54"/>
    </row>
    <row r="9" spans="1:8" s="118" customFormat="1" ht="29.25" customHeight="1">
      <c r="A9" s="107"/>
      <c r="B9" s="108"/>
      <c r="C9" s="109" t="s">
        <v>195</v>
      </c>
      <c r="D9" s="110" t="s">
        <v>196</v>
      </c>
      <c r="E9" s="110" t="s">
        <v>197</v>
      </c>
      <c r="F9" s="112" t="s">
        <v>370</v>
      </c>
      <c r="G9" s="107"/>
      <c r="H9" s="108"/>
    </row>
    <row r="10" spans="1:8" s="57" customFormat="1" ht="26.45" customHeight="1">
      <c r="A10" s="53"/>
      <c r="B10" s="54"/>
      <c r="C10" s="196" t="s">
        <v>371</v>
      </c>
      <c r="D10" s="196" t="s">
        <v>372</v>
      </c>
      <c r="E10" s="53"/>
      <c r="F10" s="53"/>
      <c r="G10" s="53"/>
      <c r="H10" s="54"/>
    </row>
    <row r="11" spans="1:8" s="57" customFormat="1" ht="26.45" customHeight="1">
      <c r="A11" s="53"/>
      <c r="B11" s="54"/>
      <c r="C11" s="196" t="s">
        <v>374</v>
      </c>
      <c r="D11" s="196" t="s">
        <v>375</v>
      </c>
      <c r="E11" s="53"/>
      <c r="F11" s="53"/>
      <c r="G11" s="53"/>
      <c r="H11" s="54"/>
    </row>
    <row r="12" spans="1:8" s="57" customFormat="1" ht="16.899999999999999" customHeight="1">
      <c r="A12" s="53"/>
      <c r="B12" s="54"/>
      <c r="C12" s="197" t="s">
        <v>141</v>
      </c>
      <c r="D12" s="198" t="s">
        <v>142</v>
      </c>
      <c r="E12" s="199" t="s">
        <v>47</v>
      </c>
      <c r="F12" s="200">
        <v>2.2890000000000001</v>
      </c>
      <c r="G12" s="53"/>
      <c r="H12" s="54"/>
    </row>
    <row r="13" spans="1:8" s="57" customFormat="1" ht="16.899999999999999" customHeight="1">
      <c r="A13" s="53"/>
      <c r="B13" s="54"/>
      <c r="C13" s="201" t="s">
        <v>47</v>
      </c>
      <c r="D13" s="201" t="s">
        <v>260</v>
      </c>
      <c r="E13" s="44" t="s">
        <v>47</v>
      </c>
      <c r="F13" s="202">
        <v>2.2890000000000001</v>
      </c>
      <c r="G13" s="53"/>
      <c r="H13" s="54"/>
    </row>
    <row r="14" spans="1:8" s="57" customFormat="1" ht="16.899999999999999" customHeight="1">
      <c r="A14" s="53"/>
      <c r="B14" s="54"/>
      <c r="C14" s="201" t="s">
        <v>141</v>
      </c>
      <c r="D14" s="201" t="s">
        <v>239</v>
      </c>
      <c r="E14" s="44" t="s">
        <v>47</v>
      </c>
      <c r="F14" s="202">
        <v>2.2890000000000001</v>
      </c>
      <c r="G14" s="53"/>
      <c r="H14" s="54"/>
    </row>
    <row r="15" spans="1:8" s="57" customFormat="1" ht="16.899999999999999" customHeight="1">
      <c r="A15" s="53"/>
      <c r="B15" s="54"/>
      <c r="C15" s="203" t="s">
        <v>373</v>
      </c>
      <c r="D15" s="53"/>
      <c r="E15" s="53"/>
      <c r="F15" s="53"/>
      <c r="G15" s="53"/>
      <c r="H15" s="54"/>
    </row>
    <row r="16" spans="1:8" s="57" customFormat="1" ht="22.5">
      <c r="A16" s="53"/>
      <c r="B16" s="54"/>
      <c r="C16" s="201" t="s">
        <v>257</v>
      </c>
      <c r="D16" s="201" t="s">
        <v>376</v>
      </c>
      <c r="E16" s="44" t="s">
        <v>236</v>
      </c>
      <c r="F16" s="202">
        <v>2.2890000000000001</v>
      </c>
      <c r="G16" s="53"/>
      <c r="H16" s="54"/>
    </row>
    <row r="17" spans="1:8" s="57" customFormat="1" ht="16.899999999999999" customHeight="1">
      <c r="A17" s="53"/>
      <c r="B17" s="54"/>
      <c r="C17" s="201" t="s">
        <v>281</v>
      </c>
      <c r="D17" s="201" t="s">
        <v>377</v>
      </c>
      <c r="E17" s="44" t="s">
        <v>236</v>
      </c>
      <c r="F17" s="202">
        <v>3.8149999999999999</v>
      </c>
      <c r="G17" s="53"/>
      <c r="H17" s="54"/>
    </row>
    <row r="18" spans="1:8" s="57" customFormat="1" ht="16.899999999999999" customHeight="1">
      <c r="A18" s="53"/>
      <c r="B18" s="54"/>
      <c r="C18" s="197" t="s">
        <v>144</v>
      </c>
      <c r="D18" s="198" t="s">
        <v>142</v>
      </c>
      <c r="E18" s="199" t="s">
        <v>47</v>
      </c>
      <c r="F18" s="200">
        <v>1.526</v>
      </c>
      <c r="G18" s="53"/>
      <c r="H18" s="54"/>
    </row>
    <row r="19" spans="1:8" s="57" customFormat="1" ht="16.899999999999999" customHeight="1">
      <c r="A19" s="53"/>
      <c r="B19" s="54"/>
      <c r="C19" s="201" t="s">
        <v>47</v>
      </c>
      <c r="D19" s="201" t="s">
        <v>265</v>
      </c>
      <c r="E19" s="44" t="s">
        <v>47</v>
      </c>
      <c r="F19" s="202">
        <v>1.526</v>
      </c>
      <c r="G19" s="53"/>
      <c r="H19" s="54"/>
    </row>
    <row r="20" spans="1:8" s="57" customFormat="1" ht="16.899999999999999" customHeight="1">
      <c r="A20" s="53"/>
      <c r="B20" s="54"/>
      <c r="C20" s="201" t="s">
        <v>144</v>
      </c>
      <c r="D20" s="201" t="s">
        <v>239</v>
      </c>
      <c r="E20" s="44" t="s">
        <v>47</v>
      </c>
      <c r="F20" s="202">
        <v>1.526</v>
      </c>
      <c r="G20" s="53"/>
      <c r="H20" s="54"/>
    </row>
    <row r="21" spans="1:8" s="57" customFormat="1" ht="16.899999999999999" customHeight="1">
      <c r="A21" s="53"/>
      <c r="B21" s="54"/>
      <c r="C21" s="203" t="s">
        <v>373</v>
      </c>
      <c r="D21" s="53"/>
      <c r="E21" s="53"/>
      <c r="F21" s="53"/>
      <c r="G21" s="53"/>
      <c r="H21" s="54"/>
    </row>
    <row r="22" spans="1:8" s="57" customFormat="1" ht="22.5">
      <c r="A22" s="53"/>
      <c r="B22" s="54"/>
      <c r="C22" s="201" t="s">
        <v>262</v>
      </c>
      <c r="D22" s="201" t="s">
        <v>378</v>
      </c>
      <c r="E22" s="44" t="s">
        <v>236</v>
      </c>
      <c r="F22" s="202">
        <v>1.526</v>
      </c>
      <c r="G22" s="53"/>
      <c r="H22" s="54"/>
    </row>
    <row r="23" spans="1:8" s="57" customFormat="1" ht="16.899999999999999" customHeight="1">
      <c r="A23" s="53"/>
      <c r="B23" s="54"/>
      <c r="C23" s="201" t="s">
        <v>281</v>
      </c>
      <c r="D23" s="201" t="s">
        <v>377</v>
      </c>
      <c r="E23" s="44" t="s">
        <v>236</v>
      </c>
      <c r="F23" s="202">
        <v>3.8149999999999999</v>
      </c>
      <c r="G23" s="53"/>
      <c r="H23" s="54"/>
    </row>
    <row r="24" spans="1:8" s="57" customFormat="1" ht="16.899999999999999" customHeight="1">
      <c r="A24" s="53"/>
      <c r="B24" s="54"/>
      <c r="C24" s="197" t="s">
        <v>130</v>
      </c>
      <c r="D24" s="198" t="s">
        <v>131</v>
      </c>
      <c r="E24" s="199" t="s">
        <v>47</v>
      </c>
      <c r="F24" s="200">
        <v>26.704999999999998</v>
      </c>
      <c r="G24" s="53"/>
      <c r="H24" s="54"/>
    </row>
    <row r="25" spans="1:8" s="57" customFormat="1" ht="16.899999999999999" customHeight="1">
      <c r="A25" s="53"/>
      <c r="B25" s="54"/>
      <c r="C25" s="203" t="s">
        <v>373</v>
      </c>
      <c r="D25" s="53"/>
      <c r="E25" s="53"/>
      <c r="F25" s="53"/>
      <c r="G25" s="53"/>
      <c r="H25" s="54"/>
    </row>
    <row r="26" spans="1:8" s="57" customFormat="1" ht="22.5">
      <c r="A26" s="53"/>
      <c r="B26" s="54"/>
      <c r="C26" s="201" t="s">
        <v>234</v>
      </c>
      <c r="D26" s="201" t="s">
        <v>379</v>
      </c>
      <c r="E26" s="44" t="s">
        <v>236</v>
      </c>
      <c r="F26" s="202">
        <v>16.023</v>
      </c>
      <c r="G26" s="53"/>
      <c r="H26" s="54"/>
    </row>
    <row r="27" spans="1:8" s="57" customFormat="1" ht="22.5">
      <c r="A27" s="53"/>
      <c r="B27" s="54"/>
      <c r="C27" s="201" t="s">
        <v>242</v>
      </c>
      <c r="D27" s="201" t="s">
        <v>380</v>
      </c>
      <c r="E27" s="44" t="s">
        <v>236</v>
      </c>
      <c r="F27" s="202">
        <v>10.682</v>
      </c>
      <c r="G27" s="53"/>
      <c r="H27" s="54"/>
    </row>
    <row r="28" spans="1:8" s="57" customFormat="1" ht="22.5">
      <c r="A28" s="53"/>
      <c r="B28" s="54"/>
      <c r="C28" s="201" t="s">
        <v>247</v>
      </c>
      <c r="D28" s="201" t="s">
        <v>381</v>
      </c>
      <c r="E28" s="44" t="s">
        <v>236</v>
      </c>
      <c r="F28" s="202">
        <v>29.757000000000001</v>
      </c>
      <c r="G28" s="53"/>
      <c r="H28" s="54"/>
    </row>
    <row r="29" spans="1:8" s="57" customFormat="1" ht="22.5">
      <c r="A29" s="53"/>
      <c r="B29" s="54"/>
      <c r="C29" s="201" t="s">
        <v>252</v>
      </c>
      <c r="D29" s="201" t="s">
        <v>382</v>
      </c>
      <c r="E29" s="44" t="s">
        <v>236</v>
      </c>
      <c r="F29" s="202">
        <v>19.838000000000001</v>
      </c>
      <c r="G29" s="53"/>
      <c r="H29" s="54"/>
    </row>
    <row r="30" spans="1:8" s="57" customFormat="1" ht="22.5">
      <c r="A30" s="53"/>
      <c r="B30" s="54"/>
      <c r="C30" s="201" t="s">
        <v>257</v>
      </c>
      <c r="D30" s="201" t="s">
        <v>376</v>
      </c>
      <c r="E30" s="44" t="s">
        <v>236</v>
      </c>
      <c r="F30" s="202">
        <v>2.2890000000000001</v>
      </c>
      <c r="G30" s="53"/>
      <c r="H30" s="54"/>
    </row>
    <row r="31" spans="1:8" s="57" customFormat="1" ht="22.5">
      <c r="A31" s="53"/>
      <c r="B31" s="54"/>
      <c r="C31" s="201" t="s">
        <v>262</v>
      </c>
      <c r="D31" s="201" t="s">
        <v>378</v>
      </c>
      <c r="E31" s="44" t="s">
        <v>236</v>
      </c>
      <c r="F31" s="202">
        <v>1.526</v>
      </c>
      <c r="G31" s="53"/>
      <c r="H31" s="54"/>
    </row>
    <row r="32" spans="1:8" s="57" customFormat="1" ht="16.899999999999999" customHeight="1">
      <c r="A32" s="53"/>
      <c r="B32" s="54"/>
      <c r="C32" s="201" t="s">
        <v>267</v>
      </c>
      <c r="D32" s="201" t="s">
        <v>383</v>
      </c>
      <c r="E32" s="44" t="s">
        <v>236</v>
      </c>
      <c r="F32" s="202">
        <v>16.023</v>
      </c>
      <c r="G32" s="53"/>
      <c r="H32" s="54"/>
    </row>
    <row r="33" spans="1:8" s="57" customFormat="1" ht="16.899999999999999" customHeight="1">
      <c r="A33" s="53"/>
      <c r="B33" s="54"/>
      <c r="C33" s="201" t="s">
        <v>271</v>
      </c>
      <c r="D33" s="201" t="s">
        <v>384</v>
      </c>
      <c r="E33" s="44" t="s">
        <v>236</v>
      </c>
      <c r="F33" s="202">
        <v>10.682</v>
      </c>
      <c r="G33" s="53"/>
      <c r="H33" s="54"/>
    </row>
    <row r="34" spans="1:8" s="57" customFormat="1" ht="16.899999999999999" customHeight="1">
      <c r="A34" s="53"/>
      <c r="B34" s="54"/>
      <c r="C34" s="201" t="s">
        <v>286</v>
      </c>
      <c r="D34" s="201" t="s">
        <v>385</v>
      </c>
      <c r="E34" s="44" t="s">
        <v>236</v>
      </c>
      <c r="F34" s="202">
        <v>22.89</v>
      </c>
      <c r="G34" s="53"/>
      <c r="H34" s="54"/>
    </row>
    <row r="35" spans="1:8" s="57" customFormat="1" ht="16.899999999999999" customHeight="1">
      <c r="A35" s="53"/>
      <c r="B35" s="54"/>
      <c r="C35" s="197" t="s">
        <v>135</v>
      </c>
      <c r="D35" s="198" t="s">
        <v>136</v>
      </c>
      <c r="E35" s="199" t="s">
        <v>47</v>
      </c>
      <c r="F35" s="200">
        <v>22.89</v>
      </c>
      <c r="G35" s="53"/>
      <c r="H35" s="54"/>
    </row>
    <row r="36" spans="1:8" s="57" customFormat="1" ht="16.899999999999999" customHeight="1">
      <c r="A36" s="53"/>
      <c r="B36" s="54"/>
      <c r="C36" s="201" t="s">
        <v>47</v>
      </c>
      <c r="D36" s="201" t="s">
        <v>289</v>
      </c>
      <c r="E36" s="44" t="s">
        <v>47</v>
      </c>
      <c r="F36" s="202">
        <v>22.89</v>
      </c>
      <c r="G36" s="53"/>
      <c r="H36" s="54"/>
    </row>
    <row r="37" spans="1:8" s="57" customFormat="1" ht="16.899999999999999" customHeight="1">
      <c r="A37" s="53"/>
      <c r="B37" s="54"/>
      <c r="C37" s="201" t="s">
        <v>135</v>
      </c>
      <c r="D37" s="201" t="s">
        <v>239</v>
      </c>
      <c r="E37" s="44" t="s">
        <v>47</v>
      </c>
      <c r="F37" s="202">
        <v>22.89</v>
      </c>
      <c r="G37" s="53"/>
      <c r="H37" s="54"/>
    </row>
    <row r="38" spans="1:8" s="57" customFormat="1" ht="16.899999999999999" customHeight="1">
      <c r="A38" s="53"/>
      <c r="B38" s="54"/>
      <c r="C38" s="203" t="s">
        <v>373</v>
      </c>
      <c r="D38" s="53"/>
      <c r="E38" s="53"/>
      <c r="F38" s="53"/>
      <c r="G38" s="53"/>
      <c r="H38" s="54"/>
    </row>
    <row r="39" spans="1:8" s="57" customFormat="1" ht="16.899999999999999" customHeight="1">
      <c r="A39" s="53"/>
      <c r="B39" s="54"/>
      <c r="C39" s="201" t="s">
        <v>286</v>
      </c>
      <c r="D39" s="201" t="s">
        <v>385</v>
      </c>
      <c r="E39" s="44" t="s">
        <v>236</v>
      </c>
      <c r="F39" s="202">
        <v>22.89</v>
      </c>
      <c r="G39" s="53"/>
      <c r="H39" s="54"/>
    </row>
    <row r="40" spans="1:8" s="57" customFormat="1" ht="22.5">
      <c r="A40" s="53"/>
      <c r="B40" s="54"/>
      <c r="C40" s="201" t="s">
        <v>247</v>
      </c>
      <c r="D40" s="201" t="s">
        <v>381</v>
      </c>
      <c r="E40" s="44" t="s">
        <v>236</v>
      </c>
      <c r="F40" s="202">
        <v>29.757000000000001</v>
      </c>
      <c r="G40" s="53"/>
      <c r="H40" s="54"/>
    </row>
    <row r="41" spans="1:8" s="57" customFormat="1" ht="22.5">
      <c r="A41" s="53"/>
      <c r="B41" s="54"/>
      <c r="C41" s="201" t="s">
        <v>252</v>
      </c>
      <c r="D41" s="201" t="s">
        <v>382</v>
      </c>
      <c r="E41" s="44" t="s">
        <v>236</v>
      </c>
      <c r="F41" s="202">
        <v>19.838000000000001</v>
      </c>
      <c r="G41" s="53"/>
      <c r="H41" s="54"/>
    </row>
    <row r="42" spans="1:8" s="57" customFormat="1" ht="22.5">
      <c r="A42" s="53"/>
      <c r="B42" s="54"/>
      <c r="C42" s="201" t="s">
        <v>257</v>
      </c>
      <c r="D42" s="201" t="s">
        <v>376</v>
      </c>
      <c r="E42" s="44" t="s">
        <v>236</v>
      </c>
      <c r="F42" s="202">
        <v>2.2890000000000001</v>
      </c>
      <c r="G42" s="53"/>
      <c r="H42" s="54"/>
    </row>
    <row r="43" spans="1:8" s="57" customFormat="1" ht="22.5">
      <c r="A43" s="53"/>
      <c r="B43" s="54"/>
      <c r="C43" s="201" t="s">
        <v>262</v>
      </c>
      <c r="D43" s="201" t="s">
        <v>378</v>
      </c>
      <c r="E43" s="44" t="s">
        <v>236</v>
      </c>
      <c r="F43" s="202">
        <v>1.526</v>
      </c>
      <c r="G43" s="53"/>
      <c r="H43" s="54"/>
    </row>
    <row r="44" spans="1:8" s="57" customFormat="1" ht="7.5" customHeight="1">
      <c r="A44" s="53"/>
      <c r="B44" s="83"/>
      <c r="C44" s="84"/>
      <c r="D44" s="84"/>
      <c r="E44" s="84"/>
      <c r="F44" s="84"/>
      <c r="G44" s="84"/>
      <c r="H44" s="54"/>
    </row>
    <row r="45" spans="1:8" s="57" customFormat="1">
      <c r="A45" s="53"/>
      <c r="B45" s="53"/>
      <c r="C45" s="53"/>
      <c r="D45" s="53"/>
      <c r="E45" s="53"/>
      <c r="F45" s="53"/>
      <c r="G45" s="53"/>
      <c r="H45" s="5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Titulní list</vt:lpstr>
      <vt:lpstr>Rekapitulace</vt:lpstr>
      <vt:lpstr>Položky</vt:lpstr>
      <vt:lpstr>Výkop pro hromosvod</vt:lpstr>
      <vt:lpstr>Seznam figur</vt:lpstr>
      <vt:lpstr>'Seznam figur'!Názvy_tisku</vt:lpstr>
      <vt:lpstr>'Výkop pro hromosvod'!Názvy_tisku</vt:lpstr>
      <vt:lpstr>'Seznam figur'!Oblast_tisku</vt:lpstr>
      <vt:lpstr>'Výkop pro hromosvod'!Oblast_tisku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Renda</cp:lastModifiedBy>
  <cp:lastPrinted>2020-05-27T09:56:04Z</cp:lastPrinted>
  <dcterms:created xsi:type="dcterms:W3CDTF">2020-05-24T07:30:38Z</dcterms:created>
  <dcterms:modified xsi:type="dcterms:W3CDTF">2020-05-27T09:56:08Z</dcterms:modified>
</cp:coreProperties>
</file>